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media/image1.jpeg" ContentType="image/jpeg"/>
  <Override PartName="/xl/media/image2.jpeg" ContentType="image/jpeg"/>
  <Override PartName="/xl/media/image3.jpeg" ContentType="image/jpeg"/>
  <Override PartName="/xl/media/image4.jpeg" ContentType="image/jpeg"/>
  <Override PartName="/xl/media/image5.jpeg" ContentType="image/jpeg"/>
  <Override PartName="/xl/media/image6.jpeg" ContentType="image/jpeg"/>
  <Override PartName="/xl/media/image7.jpeg" ContentType="image/jpeg"/>
  <Override PartName="/xl/media/image8.jpeg" ContentType="image/jpeg"/>
  <Override PartName="/xl/media/image9.jpeg" ContentType="image/jpeg"/>
  <Override PartName="/xl/media/image10.jpeg" ContentType="image/jpeg"/>
  <Override PartName="/xl/media/image11.jpeg" ContentType="image/jpeg"/>
  <Override PartName="/xl/media/image12.jpeg" ContentType="image/jpeg"/>
  <Override PartName="/xl/media/image13.jpeg" ContentType="image/jpeg"/>
  <Override PartName="/xl/media/image14.jpeg" ContentType="image/jpeg"/>
  <Override PartName="/xl/media/image15.jpeg" ContentType="image/jpeg"/>
  <Override PartName="/xl/media/image16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0.jpeg" ContentType="image/jpeg"/>
  <Override PartName="/xl/media/image21.jpeg" ContentType="image/jpeg"/>
  <Override PartName="/xl/media/image22.jpeg" ContentType="image/jpeg"/>
  <Override PartName="/xl/media/image23.jpeg" ContentType="image/jpeg"/>
  <Override PartName="/xl/media/image24.jpeg" ContentType="image/jpeg"/>
  <Override PartName="/xl/media/image25.jpeg" ContentType="image/jpeg"/>
  <Override PartName="/xl/media/image26.jpeg" ContentType="image/jpeg"/>
  <Override PartName="/xl/media/image27.jpeg" ContentType="image/jpeg"/>
  <Override PartName="/xl/media/image28.jpeg" ContentType="image/jpeg"/>
  <Override PartName="/xl/media/image29.jpeg" ContentType="image/jpeg"/>
  <Override PartName="/xl/media/image30.jpeg" ContentType="image/jpeg"/>
  <Override PartName="/xl/media/image31.jpeg" ContentType="image/jpeg"/>
  <Override PartName="/xl/media/image32.jpeg" ContentType="image/jpeg"/>
  <Override PartName="/xl/media/image33.jpeg" ContentType="image/jpeg"/>
  <Override PartName="/xl/media/image34.jpeg" ContentType="image/jpeg"/>
  <Override PartName="/xl/media/image35.jpeg" ContentType="image/jpeg"/>
  <Override PartName="/xl/media/image36.jpeg" ContentType="image/jpeg"/>
  <Override PartName="/xl/media/image37.jpeg" ContentType="image/jpeg"/>
  <Override PartName="/xl/media/image38.jpeg" ContentType="image/jpeg"/>
  <Override PartName="/xl/media/image39.jpeg" ContentType="image/jpeg"/>
  <Override PartName="/xl/media/image40.jpeg" ContentType="image/jpeg"/>
  <Override PartName="/xl/media/image41.jpeg" ContentType="image/jpeg"/>
  <Override PartName="/xl/media/image42.jpeg" ContentType="image/jpeg"/>
  <Override PartName="/xl/media/image43.jpeg" ContentType="image/jpe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0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54.jpeg" ContentType="image/jpeg"/>
  <Override PartName="/xl/media/image55.jpeg" ContentType="image/jpeg"/>
  <Override PartName="/xl/media/image56.jpeg" ContentType="image/jpeg"/>
  <Override PartName="/xl/media/image57.jpeg" ContentType="image/jpeg"/>
  <Override PartName="/xl/media/image58.jpeg" ContentType="image/jpeg"/>
  <Override PartName="/xl/media/image59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3.jpeg" ContentType="image/jpeg"/>
  <Override PartName="/xl/drawings/drawing2.xml" ContentType="application/vnd.openxmlformats-officedocument.drawing+xml"/>
  <Override PartName="/xl/media/image64.jpeg" ContentType="image/jpeg"/>
  <Override PartName="/xl/media/image65.jpeg" ContentType="image/jpeg"/>
  <Override PartName="/xl/media/image66.jpeg" ContentType="image/jpeg"/>
  <Override PartName="/xl/media/image67.jpeg" ContentType="image/jpeg"/>
  <Override PartName="/xl/drawings/drawing3.xml" ContentType="application/vnd.openxmlformats-officedocument.drawing+xml"/>
  <Override PartName="/xl/drawings/drawing4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U Holds" sheetId="1" r:id="rId4"/>
    <sheet name="MACROS" sheetId="2" r:id="rId5"/>
    <sheet name="Info&amp;overview" sheetId="3" r:id="rId6"/>
    <sheet name="Fiberglass" sheetId="4" r:id="rId7"/>
  </sheets>
</workbook>
</file>

<file path=xl/sharedStrings.xml><?xml version="1.0" encoding="utf-8"?>
<sst xmlns="http://schemas.openxmlformats.org/spreadsheetml/2006/main" uniqueCount="263">
  <si>
    <t>ORDER FORM 2024 - HOLDS (All prices are without VAT)</t>
  </si>
  <si>
    <t>Uds x colour:</t>
  </si>
  <si>
    <t>Pcs TOTAL:</t>
  </si>
  <si>
    <r>
      <rPr>
        <b val="1"/>
        <sz val="11"/>
        <color indexed="8"/>
        <rFont val="Arial"/>
      </rPr>
      <t xml:space="preserve">YELOW </t>
    </r>
    <r>
      <rPr>
        <b val="1"/>
        <sz val="8"/>
        <color indexed="8"/>
        <rFont val="Arial"/>
      </rPr>
      <t>(RAL1023)</t>
    </r>
  </si>
  <si>
    <r>
      <rPr>
        <b val="1"/>
        <sz val="11"/>
        <color indexed="9"/>
        <rFont val="Arial"/>
      </rPr>
      <t xml:space="preserve">GREEN </t>
    </r>
    <r>
      <rPr>
        <b val="1"/>
        <sz val="8"/>
        <color indexed="9"/>
        <rFont val="Arial"/>
      </rPr>
      <t>(RAL6001 )</t>
    </r>
  </si>
  <si>
    <r>
      <rPr>
        <b val="1"/>
        <sz val="11"/>
        <color indexed="8"/>
        <rFont val="Arial"/>
      </rPr>
      <t xml:space="preserve">GREEN </t>
    </r>
    <r>
      <rPr>
        <b val="1"/>
        <sz val="8"/>
        <color indexed="8"/>
        <rFont val="Arial"/>
      </rPr>
      <t>(RAL6037 )</t>
    </r>
  </si>
  <si>
    <r>
      <rPr>
        <b val="1"/>
        <sz val="11"/>
        <color indexed="9"/>
        <rFont val="Arial"/>
      </rPr>
      <t>RED</t>
    </r>
    <r>
      <rPr>
        <b val="1"/>
        <sz val="8"/>
        <color indexed="9"/>
        <rFont val="Arial"/>
      </rPr>
      <t xml:space="preserve"> (RAL3020)</t>
    </r>
  </si>
  <si>
    <r>
      <rPr>
        <b val="1"/>
        <sz val="11"/>
        <color indexed="9"/>
        <rFont val="Arial"/>
      </rPr>
      <t>ORANGE (</t>
    </r>
    <r>
      <rPr>
        <b val="1"/>
        <sz val="8"/>
        <color indexed="9"/>
        <rFont val="Arial"/>
      </rPr>
      <t>RAL2004)</t>
    </r>
  </si>
  <si>
    <r>
      <rPr>
        <b val="1"/>
        <sz val="11"/>
        <color indexed="9"/>
        <rFont val="Arial"/>
      </rPr>
      <t xml:space="preserve">BLUE </t>
    </r>
    <r>
      <rPr>
        <b val="1"/>
        <sz val="8"/>
        <color indexed="9"/>
        <rFont val="Arial"/>
      </rPr>
      <t xml:space="preserve">(RAL5015) </t>
    </r>
  </si>
  <si>
    <r>
      <rPr>
        <b val="1"/>
        <sz val="11"/>
        <color indexed="9"/>
        <rFont val="Arial"/>
      </rPr>
      <t xml:space="preserve">GREY </t>
    </r>
    <r>
      <rPr>
        <b val="1"/>
        <sz val="8"/>
        <color indexed="9"/>
        <rFont val="Arial"/>
      </rPr>
      <t xml:space="preserve">(RAL7040) </t>
    </r>
  </si>
  <si>
    <r>
      <rPr>
        <b val="1"/>
        <sz val="11"/>
        <color indexed="8"/>
        <rFont val="Arial"/>
      </rPr>
      <t xml:space="preserve">WHITE </t>
    </r>
    <r>
      <rPr>
        <b val="1"/>
        <sz val="8"/>
        <color indexed="8"/>
        <rFont val="Arial"/>
      </rPr>
      <t>(RAL9016)</t>
    </r>
  </si>
  <si>
    <r>
      <rPr>
        <b val="1"/>
        <sz val="11"/>
        <color indexed="9"/>
        <rFont val="Arial"/>
      </rPr>
      <t>BLACK</t>
    </r>
    <r>
      <rPr>
        <b val="1"/>
        <sz val="8"/>
        <color indexed="9"/>
        <rFont val="Arial"/>
      </rPr>
      <t xml:space="preserve"> (RAL9005)</t>
    </r>
  </si>
  <si>
    <r>
      <rPr>
        <b val="1"/>
        <sz val="11"/>
        <color indexed="8"/>
        <rFont val="Arial"/>
      </rPr>
      <t xml:space="preserve">WHITE </t>
    </r>
    <r>
      <rPr>
        <b val="1"/>
        <sz val="8"/>
        <color indexed="8"/>
        <rFont val="Arial"/>
      </rPr>
      <t>(RAL9020)</t>
    </r>
  </si>
  <si>
    <r>
      <rPr>
        <b val="1"/>
        <sz val="11"/>
        <color indexed="9"/>
        <rFont val="Arial"/>
      </rPr>
      <t xml:space="preserve">PURPLE </t>
    </r>
    <r>
      <rPr>
        <b val="1"/>
        <sz val="8"/>
        <color indexed="9"/>
        <rFont val="Arial"/>
      </rPr>
      <t>(RAL4008)</t>
    </r>
  </si>
  <si>
    <r>
      <rPr>
        <b val="1"/>
        <sz val="11"/>
        <color indexed="8"/>
        <rFont val="Arial"/>
      </rPr>
      <t xml:space="preserve">MINT </t>
    </r>
    <r>
      <rPr>
        <b val="1"/>
        <sz val="8"/>
        <color indexed="8"/>
        <rFont val="Arial"/>
      </rPr>
      <t>(RAL6027)</t>
    </r>
  </si>
  <si>
    <t>ORANGE LUMINOUS</t>
  </si>
  <si>
    <t>PINK LUMINOUS</t>
  </si>
  <si>
    <t>GREEN LUMINOUS</t>
  </si>
  <si>
    <t>Sets TOTAL:</t>
  </si>
  <si>
    <t xml:space="preserve"> </t>
  </si>
  <si>
    <t xml:space="preserve">KG TOTAL: </t>
  </si>
  <si>
    <t xml:space="preserve">Price TOTAL: </t>
  </si>
  <si>
    <t>SET NAME</t>
  </si>
  <si>
    <t>CODE</t>
  </si>
  <si>
    <t>Nº HOLDS</t>
  </si>
  <si>
    <t>PRICE</t>
  </si>
  <si>
    <t>NºSETS</t>
  </si>
  <si>
    <t>WEIGHT KG</t>
  </si>
  <si>
    <t>TOTAL</t>
  </si>
  <si>
    <t>IGO M</t>
  </si>
  <si>
    <t>H.01.001</t>
  </si>
  <si>
    <t>IGO L1</t>
  </si>
  <si>
    <t>H.01.002</t>
  </si>
  <si>
    <t>IGO L2</t>
  </si>
  <si>
    <t>H.01.003</t>
  </si>
  <si>
    <t>IGO XL1</t>
  </si>
  <si>
    <t>H.01.004</t>
  </si>
  <si>
    <t>IGO XXL1</t>
  </si>
  <si>
    <t>H.01.005</t>
  </si>
  <si>
    <t>IGO XXL2</t>
  </si>
  <si>
    <t>H.01.006</t>
  </si>
  <si>
    <t>IGO MEGA1</t>
  </si>
  <si>
    <t>H.01.007</t>
  </si>
  <si>
    <t>IGO FAMILY (FULL SET)</t>
  </si>
  <si>
    <t>H.01.008</t>
  </si>
  <si>
    <t>WARAI DUAL S1 (FOOT)</t>
  </si>
  <si>
    <t>H.02.001</t>
  </si>
  <si>
    <t>WARAI DUAL M1</t>
  </si>
  <si>
    <t>H.02.002</t>
  </si>
  <si>
    <t>WARAI DUAL L1</t>
  </si>
  <si>
    <t>H.02.003</t>
  </si>
  <si>
    <t>WARAI DUAL L2</t>
  </si>
  <si>
    <t>H.02.004</t>
  </si>
  <si>
    <t>WARAI DUAL XL1</t>
  </si>
  <si>
    <t>H.02.005</t>
  </si>
  <si>
    <t>WARAI FAMILY (FULL SET)</t>
  </si>
  <si>
    <t>H.02.006</t>
  </si>
  <si>
    <t>GOBI S1 (FOOT)</t>
  </si>
  <si>
    <t>H.03.001</t>
  </si>
  <si>
    <t>GOBI M1</t>
  </si>
  <si>
    <t>H.03.002</t>
  </si>
  <si>
    <t>GOBI M2</t>
  </si>
  <si>
    <t>H.03.003</t>
  </si>
  <si>
    <t>GOBI L1</t>
  </si>
  <si>
    <t>H.03.004</t>
  </si>
  <si>
    <t>GOBI L2</t>
  </si>
  <si>
    <t>H.03.005</t>
  </si>
  <si>
    <t>GOBI XL1</t>
  </si>
  <si>
    <t>H.03.006</t>
  </si>
  <si>
    <t>GOBI XL2</t>
  </si>
  <si>
    <t>H.03.007</t>
  </si>
  <si>
    <t>GOBI MEGA1</t>
  </si>
  <si>
    <t>H.03.008</t>
  </si>
  <si>
    <t>GOBI FAMILY (FULL SET)</t>
  </si>
  <si>
    <t>H.03.009</t>
  </si>
  <si>
    <t>HUECO M1</t>
  </si>
  <si>
    <t>H.04.001</t>
  </si>
  <si>
    <t>HUECO L1</t>
  </si>
  <si>
    <t>H.04.002</t>
  </si>
  <si>
    <t>HUECO L2</t>
  </si>
  <si>
    <t>H.04.003</t>
  </si>
  <si>
    <t>HUECO XL1</t>
  </si>
  <si>
    <t>H.04.004</t>
  </si>
  <si>
    <t>HUECO XL2</t>
  </si>
  <si>
    <t>H.04.005</t>
  </si>
  <si>
    <t>HUECO XXL1</t>
  </si>
  <si>
    <t>H.04.006</t>
  </si>
  <si>
    <t>HUECO XXL2</t>
  </si>
  <si>
    <t>H.04.007</t>
  </si>
  <si>
    <t>HUECO FAMILY</t>
  </si>
  <si>
    <t>H.04.008</t>
  </si>
  <si>
    <t>HUECO FAMILY (FULL SET)</t>
  </si>
  <si>
    <t>BOROBIL S1 (FOOT)</t>
  </si>
  <si>
    <t>H.09.001</t>
  </si>
  <si>
    <t>BOROBIL M1</t>
  </si>
  <si>
    <t>H.09.002</t>
  </si>
  <si>
    <t>BOROBIL FAMILY (FULL SET)</t>
  </si>
  <si>
    <t>H.09.003</t>
  </si>
  <si>
    <t>LINE S1</t>
  </si>
  <si>
    <t>H.06.001</t>
  </si>
  <si>
    <t>LINE M1</t>
  </si>
  <si>
    <t>H.06.002</t>
  </si>
  <si>
    <t>LINE M2</t>
  </si>
  <si>
    <t>H.06.003</t>
  </si>
  <si>
    <t>LINE L1</t>
  </si>
  <si>
    <t>H.06.004</t>
  </si>
  <si>
    <t>LINE L2</t>
  </si>
  <si>
    <t>H.06.005</t>
  </si>
  <si>
    <t>LINE XL1</t>
  </si>
  <si>
    <t>H.06.006</t>
  </si>
  <si>
    <t>LINE XL2</t>
  </si>
  <si>
    <t>H.06.007</t>
  </si>
  <si>
    <t>LINE XXL1</t>
  </si>
  <si>
    <t>H.06.008</t>
  </si>
  <si>
    <t>LINE XXL2</t>
  </si>
  <si>
    <t>H.06.009</t>
  </si>
  <si>
    <t>LINE XXL3</t>
  </si>
  <si>
    <t>H.06.010</t>
  </si>
  <si>
    <t>LINE XXL4</t>
  </si>
  <si>
    <t>H.06.011</t>
  </si>
  <si>
    <t>LINE FAMILY (FULL SET)</t>
  </si>
  <si>
    <t>H.06.012</t>
  </si>
  <si>
    <t>PHONE L1</t>
  </si>
  <si>
    <t>H.05.001</t>
  </si>
  <si>
    <t>PHONE L2</t>
  </si>
  <si>
    <t>H.05.002</t>
  </si>
  <si>
    <t>PHONE XL1</t>
  </si>
  <si>
    <t>H.05.003</t>
  </si>
  <si>
    <t>PHONE XL2</t>
  </si>
  <si>
    <t>H.05.004</t>
  </si>
  <si>
    <t>PHONE XXL1</t>
  </si>
  <si>
    <t>H.05.005</t>
  </si>
  <si>
    <t>PHONE XXL2</t>
  </si>
  <si>
    <t>H.05.006</t>
  </si>
  <si>
    <t>PHONE FAMILY (FULL SET)</t>
  </si>
  <si>
    <t>H.05.007</t>
  </si>
  <si>
    <t>BOWL DUAL S1 (FOOT)</t>
  </si>
  <si>
    <t>H.11.001</t>
  </si>
  <si>
    <t>BOWL DUAL M1</t>
  </si>
  <si>
    <t>H.11.002</t>
  </si>
  <si>
    <t>BOWL DUAL L1</t>
  </si>
  <si>
    <t>H.11.003</t>
  </si>
  <si>
    <t>BOWL DUAL L2</t>
  </si>
  <si>
    <t>H.11.004</t>
  </si>
  <si>
    <t>BOWL DUAL XL1</t>
  </si>
  <si>
    <t>H.11.005</t>
  </si>
  <si>
    <t>BOWL DUAL XL2</t>
  </si>
  <si>
    <t>H.11.006</t>
  </si>
  <si>
    <t>BOWL DUAL XXL1</t>
  </si>
  <si>
    <t>H.11.007</t>
  </si>
  <si>
    <t>BOWL DUAL XXL2</t>
  </si>
  <si>
    <t>H.11.008</t>
  </si>
  <si>
    <t>BOWL DUAL FAMILY</t>
  </si>
  <si>
    <t>H.11.009</t>
  </si>
  <si>
    <t>ORDER FORM 2024 - MACROS (All prices are without VAT)</t>
  </si>
  <si>
    <t>Macros TOTAL:</t>
  </si>
  <si>
    <t>PRICE COLOR STANDARD</t>
  </si>
  <si>
    <r>
      <rPr>
        <b val="1"/>
        <sz val="11"/>
        <color indexed="9"/>
        <rFont val="Arial"/>
      </rPr>
      <t xml:space="preserve">RED </t>
    </r>
    <r>
      <rPr>
        <b val="1"/>
        <sz val="8"/>
        <color indexed="9"/>
        <rFont val="Arial"/>
      </rPr>
      <t>(RAL3020)</t>
    </r>
  </si>
  <si>
    <t>ORANGE (RAL 2004</t>
  </si>
  <si>
    <t>YELLOW (RAL 1023)</t>
  </si>
  <si>
    <t>GREEN (RAL 6037)</t>
  </si>
  <si>
    <t>MINT (RAL6027)</t>
  </si>
  <si>
    <t>BLUE (RAL 5015)</t>
  </si>
  <si>
    <t>PURPLE (RAL 4008)</t>
  </si>
  <si>
    <t>BROWN (RAL 8007)</t>
  </si>
  <si>
    <t>GREY (RAL 7040)</t>
  </si>
  <si>
    <t>WHITE (RAL9010)</t>
  </si>
  <si>
    <t>BLACK (RAL 9005)</t>
  </si>
  <si>
    <t>PRICE COLOR NEON</t>
  </si>
  <si>
    <t>NEON-PINK (+5% COST)</t>
  </si>
  <si>
    <t>NEON-ORANGE (+5% COST)</t>
  </si>
  <si>
    <t>NEON-YELLOW (+5% COST)</t>
  </si>
  <si>
    <t>NEON-GREEN (+5% COST)</t>
  </si>
  <si>
    <t>Nº MACROS</t>
  </si>
  <si>
    <t>COLORES STANDARD</t>
  </si>
  <si>
    <t>COLORES LUMINOSOS</t>
  </si>
  <si>
    <t>BOWL- FULL SET ( 5% DISCOUNT)</t>
  </si>
  <si>
    <t>M.01.011</t>
  </si>
  <si>
    <t>BOWL DUAL-FULL SET (5% DISCOUNT)</t>
  </si>
  <si>
    <t>MD.01.011</t>
  </si>
  <si>
    <t>OBAL-FULL SET (5% DISCOUNT)</t>
  </si>
  <si>
    <t>M.02.007</t>
  </si>
  <si>
    <t>OBAL DUAL-FULL SET (5% DISCOUNT)</t>
  </si>
  <si>
    <t>MD.02.007</t>
  </si>
  <si>
    <t>ORDER FORM 2024 - INFO &amp; OVERVIEW</t>
  </si>
  <si>
    <t>INVOICE / DELIVERY ADRESS</t>
  </si>
  <si>
    <t>DIFFERENT DELIVERY ADRESS</t>
  </si>
  <si>
    <t>Company Name:</t>
  </si>
  <si>
    <t>Street:</t>
  </si>
  <si>
    <t>Zip code, City:</t>
  </si>
  <si>
    <t>Country:</t>
  </si>
  <si>
    <t>VAT nr.:</t>
  </si>
  <si>
    <t>Contact Person:</t>
  </si>
  <si>
    <t>Phone Number:</t>
  </si>
  <si>
    <t>Opening Time:</t>
  </si>
  <si>
    <t>Email:</t>
  </si>
  <si>
    <r>
      <rPr>
        <u val="single"/>
        <sz val="14"/>
        <color indexed="43"/>
        <rFont val="Calibri"/>
      </rPr>
      <t>www.hitoholds.com</t>
    </r>
  </si>
  <si>
    <t>Wanted Day of Delivery:</t>
  </si>
  <si>
    <r>
      <rPr>
        <u val="single"/>
        <sz val="14"/>
        <color indexed="43"/>
        <rFont val="Calibri"/>
      </rPr>
      <t>Contact: info@hitoholds.com</t>
    </r>
  </si>
  <si>
    <t>TOTAL AMOUNT OF HOLDS:</t>
  </si>
  <si>
    <t>TOTAL AMOUNT OF MACROS:</t>
  </si>
  <si>
    <t>TOTAL WEIGHT:</t>
  </si>
  <si>
    <t>TOTAL ORDER</t>
  </si>
  <si>
    <t>(All prices exclusive of VAT and shipping)</t>
  </si>
  <si>
    <t>ORDER FORM 2022 - FIBERGLASS (All prices are without VAT)</t>
  </si>
  <si>
    <r>
      <rPr>
        <b val="1"/>
        <sz val="11"/>
        <color indexed="8"/>
        <rFont val="Arial"/>
      </rPr>
      <t xml:space="preserve">GREEN </t>
    </r>
    <r>
      <rPr>
        <b val="1"/>
        <sz val="8"/>
        <color indexed="8"/>
        <rFont val="Arial"/>
      </rPr>
      <t>(RAL6001 )</t>
    </r>
  </si>
  <si>
    <r>
      <rPr>
        <b val="1"/>
        <sz val="11"/>
        <color indexed="8"/>
        <rFont val="Arial"/>
      </rPr>
      <t xml:space="preserve">BLUE </t>
    </r>
    <r>
      <rPr>
        <b val="1"/>
        <sz val="8"/>
        <color indexed="8"/>
        <rFont val="Arial"/>
      </rPr>
      <t xml:space="preserve">(RAL5015) </t>
    </r>
  </si>
  <si>
    <r>
      <rPr>
        <b val="1"/>
        <sz val="11"/>
        <color indexed="9"/>
        <rFont val="Arial"/>
      </rPr>
      <t xml:space="preserve">VIOLET </t>
    </r>
    <r>
      <rPr>
        <b val="1"/>
        <sz val="8"/>
        <color indexed="9"/>
        <rFont val="Arial"/>
      </rPr>
      <t>(RAL4008)</t>
    </r>
  </si>
  <si>
    <r>
      <rPr>
        <b val="1"/>
        <sz val="11"/>
        <color indexed="8"/>
        <rFont val="Arial"/>
      </rPr>
      <t>FLUOR</t>
    </r>
    <r>
      <rPr>
        <b val="1"/>
        <sz val="8"/>
        <color indexed="8"/>
        <rFont val="Arial"/>
      </rPr>
      <t xml:space="preserve"> (PAN 802C)</t>
    </r>
  </si>
  <si>
    <r>
      <rPr>
        <b val="1"/>
        <sz val="11"/>
        <color indexed="8"/>
        <rFont val="Arial"/>
      </rPr>
      <t xml:space="preserve">FLUOR </t>
    </r>
    <r>
      <rPr>
        <b val="1"/>
        <sz val="8"/>
        <color indexed="8"/>
        <rFont val="Arial"/>
      </rPr>
      <t>(PAN805C)</t>
    </r>
  </si>
  <si>
    <r>
      <rPr>
        <b val="1"/>
        <sz val="11"/>
        <color indexed="9"/>
        <rFont val="Arial"/>
      </rPr>
      <t xml:space="preserve">FLUOR </t>
    </r>
    <r>
      <rPr>
        <b val="1"/>
        <sz val="8"/>
        <color indexed="9"/>
        <rFont val="Arial"/>
      </rPr>
      <t>(PAN806C)</t>
    </r>
  </si>
  <si>
    <t>Kg TOTAL:</t>
  </si>
  <si>
    <t>FAMILY</t>
  </si>
  <si>
    <t xml:space="preserve">SET </t>
  </si>
  <si>
    <t>BOLWS</t>
  </si>
  <si>
    <t>BOLWS 1</t>
  </si>
  <si>
    <t>F.01.001</t>
  </si>
  <si>
    <t>BOLWS 2</t>
  </si>
  <si>
    <t>F.01.002</t>
  </si>
  <si>
    <t>BOLWS 3</t>
  </si>
  <si>
    <t>F.01.003</t>
  </si>
  <si>
    <t>BOLWS 4</t>
  </si>
  <si>
    <t>F.01.004</t>
  </si>
  <si>
    <t>BOLWS 5</t>
  </si>
  <si>
    <t>F.01.005</t>
  </si>
  <si>
    <t>BOLWS FAMILY DUAL</t>
  </si>
  <si>
    <t>F.01.006</t>
  </si>
  <si>
    <t>BOLWS 1 DUAL</t>
  </si>
  <si>
    <t>FD.01.001</t>
  </si>
  <si>
    <t>BOLWS 2 DUAL</t>
  </si>
  <si>
    <t>FD.01.002</t>
  </si>
  <si>
    <t>BOLWS 3 DUAL</t>
  </si>
  <si>
    <t>FD.01.003</t>
  </si>
  <si>
    <t>BOLWS 4 DUAL</t>
  </si>
  <si>
    <t>FD.01.004</t>
  </si>
  <si>
    <t>BOLWS 5 DUAL</t>
  </si>
  <si>
    <t>FD.01.005</t>
  </si>
  <si>
    <t>FD.01.006</t>
  </si>
  <si>
    <t>OBAL</t>
  </si>
  <si>
    <t>OBAL 1</t>
  </si>
  <si>
    <t>F.02.001</t>
  </si>
  <si>
    <t>OBAL 2</t>
  </si>
  <si>
    <t>F.02.002</t>
  </si>
  <si>
    <t>OBAL 3</t>
  </si>
  <si>
    <t>F.02.003</t>
  </si>
  <si>
    <t>OBAL 4</t>
  </si>
  <si>
    <t>F.02.004</t>
  </si>
  <si>
    <t>OBAL 5</t>
  </si>
  <si>
    <t>F.02.005</t>
  </si>
  <si>
    <t>OBAL FAMILY</t>
  </si>
  <si>
    <t>F.02.006</t>
  </si>
  <si>
    <t>OBAL 1 DUAL</t>
  </si>
  <si>
    <t>FD.02.001</t>
  </si>
  <si>
    <t>OBAL 2 DUAL</t>
  </si>
  <si>
    <t>FD.02.002</t>
  </si>
  <si>
    <t>OBAL 3 DUAL</t>
  </si>
  <si>
    <t>FD.02.003</t>
  </si>
  <si>
    <t>OBAL 4 DUAL</t>
  </si>
  <si>
    <t>FD.02.004</t>
  </si>
  <si>
    <t>OBAL 5 DUAL</t>
  </si>
  <si>
    <t>FD.02.005</t>
  </si>
  <si>
    <t>OBAL FAMILY DUAL</t>
  </si>
  <si>
    <t>FD.02.006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</si>
</sst>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.00&quot; €&quot;"/>
    <numFmt numFmtId="60" formatCode="0.00&quot;Kg&quot;"/>
    <numFmt numFmtId="61" formatCode="&quot; &quot;* #,##0.00&quot; € &quot;;&quot;-&quot;* #,##0.00&quot; € &quot;;&quot; &quot;* &quot;-&quot;??&quot; € &quot;"/>
    <numFmt numFmtId="62" formatCode="#,##0&quot; &quot;;&quot;-&quot;#,##0&quot; &quot;"/>
    <numFmt numFmtId="63" formatCode="#,##0.00&quot; €&quot;;&quot;-&quot;#,##0.00&quot; €&quot;"/>
    <numFmt numFmtId="64" formatCode="&quot; &quot;* #,##0&quot; € &quot;;&quot;-&quot;* #,##0&quot; € &quot;;&quot; &quot;* &quot;- € &quot;"/>
  </numFmts>
  <fonts count="22">
    <font>
      <sz val="11"/>
      <color indexed="8"/>
      <name val="Calibri"/>
    </font>
    <font>
      <sz val="12"/>
      <color indexed="8"/>
      <name val="Helvetica Neue"/>
    </font>
    <font>
      <sz val="15"/>
      <color indexed="8"/>
      <name val="Calibri"/>
    </font>
    <font>
      <sz val="11"/>
      <color indexed="8"/>
      <name val="Arial"/>
    </font>
    <font>
      <b val="1"/>
      <sz val="18"/>
      <color indexed="8"/>
      <name val="Arial"/>
    </font>
    <font>
      <b val="1"/>
      <sz val="11"/>
      <color indexed="8"/>
      <name val="Arial"/>
    </font>
    <font>
      <b val="1"/>
      <sz val="8"/>
      <color indexed="8"/>
      <name val="Arial"/>
    </font>
    <font>
      <b val="1"/>
      <sz val="11"/>
      <color indexed="9"/>
      <name val="Arial"/>
    </font>
    <font>
      <b val="1"/>
      <sz val="8"/>
      <color indexed="9"/>
      <name val="Arial"/>
    </font>
    <font>
      <b val="1"/>
      <sz val="16"/>
      <color indexed="8"/>
      <name val="Arial"/>
    </font>
    <font>
      <b val="1"/>
      <sz val="10"/>
      <color indexed="8"/>
      <name val="Arial"/>
    </font>
    <font>
      <b val="1"/>
      <sz val="9"/>
      <color indexed="8"/>
      <name val="Arial"/>
    </font>
    <font>
      <b val="1"/>
      <sz val="10"/>
      <color indexed="8"/>
      <name val="HelveticaNeueLT Std"/>
    </font>
    <font>
      <b val="1"/>
      <sz val="11"/>
      <color indexed="8"/>
      <name val="Calibri"/>
    </font>
    <font>
      <b val="1"/>
      <sz val="10"/>
      <color indexed="9"/>
      <name val="Arial"/>
    </font>
    <font>
      <b val="1"/>
      <sz val="20"/>
      <color indexed="8"/>
      <name val="Arial"/>
    </font>
    <font>
      <sz val="14"/>
      <color indexed="8"/>
      <name val="Arial"/>
    </font>
    <font>
      <u val="single"/>
      <sz val="14"/>
      <color indexed="43"/>
      <name val="Calibri"/>
    </font>
    <font>
      <b val="1"/>
      <sz val="14"/>
      <color indexed="8"/>
      <name val="Arial"/>
    </font>
    <font>
      <sz val="11"/>
      <color indexed="8"/>
      <name val="HelveticaNeueLT Std"/>
    </font>
    <font>
      <b val="1"/>
      <sz val="11"/>
      <color indexed="8"/>
      <name val="HelveticaNeueLT Std"/>
    </font>
    <font>
      <b val="1"/>
      <sz val="11"/>
      <color indexed="9"/>
      <name val="HelveticaNeueLT Std"/>
    </font>
  </fonts>
  <fills count="3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8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32"/>
        <bgColor auto="1"/>
      </patternFill>
    </fill>
    <fill>
      <patternFill patternType="solid">
        <fgColor indexed="33"/>
        <bgColor auto="1"/>
      </patternFill>
    </fill>
    <fill>
      <patternFill patternType="solid">
        <fgColor indexed="34"/>
        <bgColor auto="1"/>
      </patternFill>
    </fill>
    <fill>
      <patternFill patternType="solid">
        <fgColor indexed="35"/>
        <bgColor auto="1"/>
      </patternFill>
    </fill>
    <fill>
      <patternFill patternType="solid">
        <fgColor indexed="36"/>
        <bgColor auto="1"/>
      </patternFill>
    </fill>
    <fill>
      <patternFill patternType="solid">
        <fgColor indexed="37"/>
        <bgColor auto="1"/>
      </patternFill>
    </fill>
    <fill>
      <patternFill patternType="solid">
        <fgColor indexed="38"/>
        <bgColor auto="1"/>
      </patternFill>
    </fill>
    <fill>
      <patternFill patternType="solid">
        <fgColor indexed="39"/>
        <bgColor auto="1"/>
      </patternFill>
    </fill>
    <fill>
      <patternFill patternType="solid">
        <fgColor indexed="40"/>
        <bgColor auto="1"/>
      </patternFill>
    </fill>
    <fill>
      <patternFill patternType="solid">
        <fgColor indexed="41"/>
        <bgColor auto="1"/>
      </patternFill>
    </fill>
    <fill>
      <patternFill patternType="solid">
        <fgColor indexed="42"/>
        <bgColor auto="1"/>
      </patternFill>
    </fill>
    <fill>
      <patternFill patternType="solid">
        <fgColor indexed="44"/>
        <bgColor auto="1"/>
      </patternFill>
    </fill>
    <fill>
      <patternFill patternType="solid">
        <fgColor indexed="45"/>
        <bgColor auto="1"/>
      </patternFill>
    </fill>
  </fills>
  <borders count="5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10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10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 style="thin">
        <color indexed="8"/>
      </top>
      <bottom style="thin">
        <color indexed="10"/>
      </bottom>
      <diagonal/>
    </border>
    <border>
      <left/>
      <right/>
      <top style="medium">
        <color indexed="8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10"/>
      </left>
      <right style="thin">
        <color indexed="8"/>
      </right>
      <top style="medium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thin">
        <color indexed="10"/>
      </right>
      <top style="medium">
        <color indexed="8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418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3" fillId="2" borderId="2" applyNumberFormat="0" applyFont="1" applyFill="1" applyBorder="1" applyAlignment="1" applyProtection="0">
      <alignment vertical="bottom"/>
    </xf>
    <xf numFmtId="49" fontId="4" fillId="2" borderId="2" applyNumberFormat="1" applyFont="1" applyFill="1" applyBorder="1" applyAlignment="1" applyProtection="0">
      <alignment horizontal="center" vertical="center"/>
    </xf>
    <xf numFmtId="0" fontId="4" fillId="2" borderId="2" applyNumberFormat="0" applyFont="1" applyFill="1" applyBorder="1" applyAlignment="1" applyProtection="0">
      <alignment horizontal="center" vertical="center"/>
    </xf>
    <xf numFmtId="0" fontId="4" fillId="2" borderId="3" applyNumberFormat="0" applyFont="1" applyFill="1" applyBorder="1" applyAlignment="1" applyProtection="0">
      <alignment horizontal="center" vertical="center"/>
    </xf>
    <xf numFmtId="0" fontId="0" fillId="2" borderId="4" applyNumberFormat="0" applyFont="1" applyFill="1" applyBorder="1" applyAlignment="1" applyProtection="0">
      <alignment vertical="bottom"/>
    </xf>
    <xf numFmtId="0" fontId="3" fillId="2" borderId="5" applyNumberFormat="0" applyFont="1" applyFill="1" applyBorder="1" applyAlignment="1" applyProtection="0">
      <alignment vertical="bottom"/>
    </xf>
    <xf numFmtId="0" fontId="3" fillId="2" borderId="6" applyNumberFormat="0" applyFont="1" applyFill="1" applyBorder="1" applyAlignment="1" applyProtection="0">
      <alignment vertical="bottom"/>
    </xf>
    <xf numFmtId="0" fontId="5" fillId="2" borderId="6" applyNumberFormat="0" applyFont="1" applyFill="1" applyBorder="1" applyAlignment="1" applyProtection="0">
      <alignment horizontal="center" vertical="bottom"/>
    </xf>
    <xf numFmtId="0" fontId="3" fillId="2" borderId="6" applyNumberFormat="0" applyFont="1" applyFill="1" applyBorder="1" applyAlignment="1" applyProtection="0">
      <alignment horizontal="center" vertical="bottom"/>
    </xf>
    <xf numFmtId="0" fontId="3" fillId="2" borderId="7" applyNumberFormat="0" applyFont="1" applyFill="1" applyBorder="1" applyAlignment="1" applyProtection="0">
      <alignment vertical="bottom"/>
    </xf>
    <xf numFmtId="59" fontId="3" fillId="2" borderId="5" applyNumberFormat="1" applyFont="1" applyFill="1" applyBorder="1" applyAlignment="1" applyProtection="0">
      <alignment vertical="bottom"/>
    </xf>
    <xf numFmtId="0" fontId="3" fillId="2" borderId="8" applyNumberFormat="0" applyFont="1" applyFill="1" applyBorder="1" applyAlignment="1" applyProtection="0">
      <alignment vertical="bottom"/>
    </xf>
    <xf numFmtId="49" fontId="5" fillId="3" borderId="9" applyNumberFormat="1" applyFont="1" applyFill="1" applyBorder="1" applyAlignment="1" applyProtection="0">
      <alignment horizontal="center" vertical="center"/>
    </xf>
    <xf numFmtId="0" fontId="3" fillId="2" borderId="9" applyNumberFormat="1" applyFont="1" applyFill="1" applyBorder="1" applyAlignment="1" applyProtection="0">
      <alignment horizontal="center" vertical="center"/>
    </xf>
    <xf numFmtId="49" fontId="5" fillId="3" borderId="10" applyNumberFormat="1" applyFont="1" applyFill="1" applyBorder="1" applyAlignment="1" applyProtection="0">
      <alignment horizontal="left" vertical="bottom"/>
    </xf>
    <xf numFmtId="0" fontId="5" fillId="3" borderId="11" applyNumberFormat="0" applyFont="1" applyFill="1" applyBorder="1" applyAlignment="1" applyProtection="0">
      <alignment horizontal="left" vertical="bottom"/>
    </xf>
    <xf numFmtId="0" fontId="5" fillId="2" borderId="12" applyNumberFormat="1" applyFont="1" applyFill="1" applyBorder="1" applyAlignment="1" applyProtection="0">
      <alignment vertical="bottom"/>
    </xf>
    <xf numFmtId="0" fontId="3" fillId="2" borderId="13" applyNumberFormat="0" applyFont="1" applyFill="1" applyBorder="1" applyAlignment="1" applyProtection="0">
      <alignment vertical="bottom"/>
    </xf>
    <xf numFmtId="49" fontId="5" fillId="4" borderId="9" applyNumberFormat="1" applyFont="1" applyFill="1" applyBorder="1" applyAlignment="1" applyProtection="0">
      <alignment horizontal="center" vertical="center" wrapText="1"/>
    </xf>
    <xf numFmtId="49" fontId="7" fillId="5" borderId="14" applyNumberFormat="1" applyFont="1" applyFill="1" applyBorder="1" applyAlignment="1" applyProtection="0">
      <alignment horizontal="center" vertical="center" wrapText="1"/>
    </xf>
    <xf numFmtId="49" fontId="5" fillId="6" borderId="14" applyNumberFormat="1" applyFont="1" applyFill="1" applyBorder="1" applyAlignment="1" applyProtection="0">
      <alignment horizontal="center" vertical="center" wrapText="1"/>
    </xf>
    <xf numFmtId="49" fontId="7" fillId="7" borderId="14" applyNumberFormat="1" applyFont="1" applyFill="1" applyBorder="1" applyAlignment="1" applyProtection="0">
      <alignment horizontal="center" vertical="center" wrapText="1"/>
    </xf>
    <xf numFmtId="49" fontId="7" fillId="8" borderId="14" applyNumberFormat="1" applyFont="1" applyFill="1" applyBorder="1" applyAlignment="1" applyProtection="0">
      <alignment horizontal="center" vertical="center" wrapText="1"/>
    </xf>
    <xf numFmtId="49" fontId="7" fillId="9" borderId="14" applyNumberFormat="1" applyFont="1" applyFill="1" applyBorder="1" applyAlignment="1" applyProtection="0">
      <alignment horizontal="center" vertical="center" wrapText="1"/>
    </xf>
    <xf numFmtId="49" fontId="7" fillId="10" borderId="14" applyNumberFormat="1" applyFont="1" applyFill="1" applyBorder="1" applyAlignment="1" applyProtection="0">
      <alignment horizontal="center" vertical="center" wrapText="1"/>
    </xf>
    <xf numFmtId="49" fontId="5" fillId="2" borderId="14" applyNumberFormat="1" applyFont="1" applyFill="1" applyBorder="1" applyAlignment="1" applyProtection="0">
      <alignment horizontal="center" vertical="center" wrapText="1"/>
    </xf>
    <xf numFmtId="49" fontId="7" fillId="11" borderId="14" applyNumberFormat="1" applyFont="1" applyFill="1" applyBorder="1" applyAlignment="1" applyProtection="0">
      <alignment horizontal="center" vertical="center" wrapText="1"/>
    </xf>
    <xf numFmtId="49" fontId="7" fillId="12" borderId="14" applyNumberFormat="1" applyFont="1" applyFill="1" applyBorder="1" applyAlignment="1" applyProtection="0">
      <alignment horizontal="center" vertical="center" wrapText="1"/>
    </xf>
    <xf numFmtId="49" fontId="5" fillId="13" borderId="14" applyNumberFormat="1" applyFont="1" applyFill="1" applyBorder="1" applyAlignment="1" applyProtection="0">
      <alignment horizontal="center" vertical="center" wrapText="1"/>
    </xf>
    <xf numFmtId="49" fontId="7" fillId="14" borderId="14" applyNumberFormat="1" applyFont="1" applyFill="1" applyBorder="1" applyAlignment="1" applyProtection="0">
      <alignment horizontal="center" vertical="center" wrapText="1"/>
    </xf>
    <xf numFmtId="49" fontId="7" fillId="15" borderId="9" applyNumberFormat="1" applyFont="1" applyFill="1" applyBorder="1" applyAlignment="1" applyProtection="0">
      <alignment horizontal="center" vertical="center" wrapText="1"/>
    </xf>
    <xf numFmtId="49" fontId="5" fillId="16" borderId="9" applyNumberFormat="1" applyFont="1" applyFill="1" applyBorder="1" applyAlignment="1" applyProtection="0">
      <alignment horizontal="center" vertical="center" wrapText="1"/>
    </xf>
    <xf numFmtId="49" fontId="3" fillId="2" borderId="5" applyNumberFormat="1" applyFont="1" applyFill="1" applyBorder="1" applyAlignment="1" applyProtection="0">
      <alignment vertical="bottom"/>
    </xf>
    <xf numFmtId="0" fontId="5" fillId="4" borderId="9" applyNumberFormat="0" applyFont="1" applyFill="1" applyBorder="1" applyAlignment="1" applyProtection="0">
      <alignment horizontal="center" vertical="center" wrapText="1"/>
    </xf>
    <xf numFmtId="0" fontId="7" fillId="5" borderId="15" applyNumberFormat="0" applyFont="1" applyFill="1" applyBorder="1" applyAlignment="1" applyProtection="0">
      <alignment horizontal="center" vertical="center" wrapText="1"/>
    </xf>
    <xf numFmtId="0" fontId="5" fillId="6" borderId="15" applyNumberFormat="0" applyFont="1" applyFill="1" applyBorder="1" applyAlignment="1" applyProtection="0">
      <alignment horizontal="center" vertical="center" wrapText="1"/>
    </xf>
    <xf numFmtId="0" fontId="7" fillId="7" borderId="15" applyNumberFormat="0" applyFont="1" applyFill="1" applyBorder="1" applyAlignment="1" applyProtection="0">
      <alignment horizontal="center" vertical="center" wrapText="1"/>
    </xf>
    <xf numFmtId="0" fontId="7" fillId="8" borderId="15" applyNumberFormat="0" applyFont="1" applyFill="1" applyBorder="1" applyAlignment="1" applyProtection="0">
      <alignment horizontal="center" vertical="center" wrapText="1"/>
    </xf>
    <xf numFmtId="0" fontId="7" fillId="9" borderId="15" applyNumberFormat="0" applyFont="1" applyFill="1" applyBorder="1" applyAlignment="1" applyProtection="0">
      <alignment horizontal="center" vertical="center" wrapText="1"/>
    </xf>
    <xf numFmtId="0" fontId="7" fillId="10" borderId="15" applyNumberFormat="0" applyFont="1" applyFill="1" applyBorder="1" applyAlignment="1" applyProtection="0">
      <alignment horizontal="center" vertical="center" wrapText="1"/>
    </xf>
    <xf numFmtId="0" fontId="5" fillId="2" borderId="15" applyNumberFormat="0" applyFont="1" applyFill="1" applyBorder="1" applyAlignment="1" applyProtection="0">
      <alignment horizontal="center" vertical="center" wrapText="1"/>
    </xf>
    <xf numFmtId="0" fontId="7" fillId="11" borderId="15" applyNumberFormat="0" applyFont="1" applyFill="1" applyBorder="1" applyAlignment="1" applyProtection="0">
      <alignment horizontal="center" vertical="center" wrapText="1"/>
    </xf>
    <xf numFmtId="0" fontId="7" fillId="12" borderId="15" applyNumberFormat="0" applyFont="1" applyFill="1" applyBorder="1" applyAlignment="1" applyProtection="0">
      <alignment horizontal="center" vertical="center" wrapText="1"/>
    </xf>
    <xf numFmtId="0" fontId="5" fillId="13" borderId="15" applyNumberFormat="0" applyFont="1" applyFill="1" applyBorder="1" applyAlignment="1" applyProtection="0">
      <alignment horizontal="center" vertical="center" wrapText="1"/>
    </xf>
    <xf numFmtId="0" fontId="7" fillId="14" borderId="15" applyNumberFormat="0" applyFont="1" applyFill="1" applyBorder="1" applyAlignment="1" applyProtection="0">
      <alignment horizontal="center" vertical="center" wrapText="1"/>
    </xf>
    <xf numFmtId="0" fontId="7" fillId="15" borderId="9" applyNumberFormat="0" applyFont="1" applyFill="1" applyBorder="1" applyAlignment="1" applyProtection="0">
      <alignment horizontal="center" vertical="center" wrapText="1"/>
    </xf>
    <xf numFmtId="0" fontId="5" fillId="16" borderId="9" applyNumberFormat="0" applyFont="1" applyFill="1" applyBorder="1" applyAlignment="1" applyProtection="0">
      <alignment horizontal="center" vertical="center" wrapText="1"/>
    </xf>
    <xf numFmtId="60" fontId="5" fillId="2" borderId="12" applyNumberFormat="1" applyFont="1" applyFill="1" applyBorder="1" applyAlignment="1" applyProtection="0">
      <alignment vertical="bottom"/>
    </xf>
    <xf numFmtId="0" fontId="9" fillId="2" borderId="5" applyNumberFormat="0" applyFont="1" applyFill="1" applyBorder="1" applyAlignment="1" applyProtection="0">
      <alignment vertical="bottom"/>
    </xf>
    <xf numFmtId="0" fontId="9" fillId="2" borderId="8" applyNumberFormat="0" applyFont="1" applyFill="1" applyBorder="1" applyAlignment="1" applyProtection="0">
      <alignment vertical="bottom"/>
    </xf>
    <xf numFmtId="61" fontId="5" fillId="2" borderId="12" applyNumberFormat="1" applyFont="1" applyFill="1" applyBorder="1" applyAlignment="1" applyProtection="0">
      <alignment vertical="bottom"/>
    </xf>
    <xf numFmtId="0" fontId="10" fillId="2" borderId="6" applyNumberFormat="0" applyFont="1" applyFill="1" applyBorder="1" applyAlignment="1" applyProtection="0">
      <alignment horizontal="center" vertical="bottom"/>
    </xf>
    <xf numFmtId="49" fontId="11" fillId="2" borderId="6" applyNumberFormat="1" applyFont="1" applyFill="1" applyBorder="1" applyAlignment="1" applyProtection="0">
      <alignment horizontal="center" vertical="bottom"/>
    </xf>
    <xf numFmtId="49" fontId="11" fillId="2" borderId="16" applyNumberFormat="1" applyFont="1" applyFill="1" applyBorder="1" applyAlignment="1" applyProtection="0">
      <alignment horizontal="center" vertical="bottom"/>
    </xf>
    <xf numFmtId="0" fontId="7" fillId="5" borderId="17" applyNumberFormat="0" applyFont="1" applyFill="1" applyBorder="1" applyAlignment="1" applyProtection="0">
      <alignment horizontal="center" vertical="center" wrapText="1"/>
    </xf>
    <xf numFmtId="0" fontId="5" fillId="6" borderId="17" applyNumberFormat="0" applyFont="1" applyFill="1" applyBorder="1" applyAlignment="1" applyProtection="0">
      <alignment horizontal="center" vertical="center" wrapText="1"/>
    </xf>
    <xf numFmtId="0" fontId="7" fillId="7" borderId="17" applyNumberFormat="0" applyFont="1" applyFill="1" applyBorder="1" applyAlignment="1" applyProtection="0">
      <alignment horizontal="center" vertical="center" wrapText="1"/>
    </xf>
    <xf numFmtId="0" fontId="7" fillId="8" borderId="17" applyNumberFormat="0" applyFont="1" applyFill="1" applyBorder="1" applyAlignment="1" applyProtection="0">
      <alignment horizontal="center" vertical="center" wrapText="1"/>
    </xf>
    <xf numFmtId="0" fontId="7" fillId="9" borderId="17" applyNumberFormat="0" applyFont="1" applyFill="1" applyBorder="1" applyAlignment="1" applyProtection="0">
      <alignment horizontal="center" vertical="center" wrapText="1"/>
    </xf>
    <xf numFmtId="0" fontId="7" fillId="10" borderId="17" applyNumberFormat="0" applyFont="1" applyFill="1" applyBorder="1" applyAlignment="1" applyProtection="0">
      <alignment horizontal="center" vertical="center" wrapText="1"/>
    </xf>
    <xf numFmtId="0" fontId="5" fillId="2" borderId="17" applyNumberFormat="0" applyFont="1" applyFill="1" applyBorder="1" applyAlignment="1" applyProtection="0">
      <alignment horizontal="center" vertical="center" wrapText="1"/>
    </xf>
    <xf numFmtId="0" fontId="7" fillId="11" borderId="17" applyNumberFormat="0" applyFont="1" applyFill="1" applyBorder="1" applyAlignment="1" applyProtection="0">
      <alignment horizontal="center" vertical="center" wrapText="1"/>
    </xf>
    <xf numFmtId="0" fontId="7" fillId="12" borderId="17" applyNumberFormat="0" applyFont="1" applyFill="1" applyBorder="1" applyAlignment="1" applyProtection="0">
      <alignment horizontal="center" vertical="center" wrapText="1"/>
    </xf>
    <xf numFmtId="0" fontId="5" fillId="13" borderId="17" applyNumberFormat="0" applyFont="1" applyFill="1" applyBorder="1" applyAlignment="1" applyProtection="0">
      <alignment horizontal="center" vertical="center" wrapText="1"/>
    </xf>
    <xf numFmtId="0" fontId="7" fillId="14" borderId="17" applyNumberFormat="0" applyFont="1" applyFill="1" applyBorder="1" applyAlignment="1" applyProtection="0">
      <alignment horizontal="center" vertical="center" wrapText="1"/>
    </xf>
    <xf numFmtId="49" fontId="11" fillId="2" borderId="10" applyNumberFormat="1" applyFont="1" applyFill="1" applyBorder="1" applyAlignment="1" applyProtection="0">
      <alignment horizontal="center" vertical="bottom"/>
    </xf>
    <xf numFmtId="49" fontId="11" fillId="2" borderId="11" applyNumberFormat="1" applyFont="1" applyFill="1" applyBorder="1" applyAlignment="1" applyProtection="0">
      <alignment horizontal="center" vertical="bottom"/>
    </xf>
    <xf numFmtId="49" fontId="11" fillId="2" borderId="18" applyNumberFormat="1" applyFont="1" applyFill="1" applyBorder="1" applyAlignment="1" applyProtection="0">
      <alignment horizontal="center" vertical="bottom"/>
    </xf>
    <xf numFmtId="0" fontId="12" fillId="2" borderId="11" applyNumberFormat="0" applyFont="1" applyFill="1" applyBorder="1" applyAlignment="1" applyProtection="0">
      <alignment horizontal="center" vertical="bottom"/>
    </xf>
    <xf numFmtId="0" fontId="12" fillId="2" borderId="19" applyNumberFormat="0" applyFont="1" applyFill="1" applyBorder="1" applyAlignment="1" applyProtection="0">
      <alignment horizontal="center" vertical="bottom"/>
    </xf>
    <xf numFmtId="0" fontId="12" fillId="2" borderId="18" applyNumberFormat="0" applyFont="1" applyFill="1" applyBorder="1" applyAlignment="1" applyProtection="0">
      <alignment horizontal="center" vertical="bottom"/>
    </xf>
    <xf numFmtId="0" fontId="0" fillId="2" borderId="20" applyNumberFormat="0" applyFont="1" applyFill="1" applyBorder="1" applyAlignment="1" applyProtection="0">
      <alignment vertical="bottom"/>
    </xf>
    <xf numFmtId="0" fontId="5" fillId="2" borderId="10" applyNumberFormat="0" applyFont="1" applyFill="1" applyBorder="1" applyAlignment="1" applyProtection="0">
      <alignment vertical="bottom"/>
    </xf>
    <xf numFmtId="49" fontId="5" fillId="2" borderId="11" applyNumberFormat="1" applyFont="1" applyFill="1" applyBorder="1" applyAlignment="1" applyProtection="0">
      <alignment horizontal="center" vertical="center"/>
    </xf>
    <xf numFmtId="49" fontId="3" fillId="2" borderId="11" applyNumberFormat="1" applyFont="1" applyFill="1" applyBorder="1" applyAlignment="1" applyProtection="0">
      <alignment horizontal="center" vertical="center"/>
    </xf>
    <xf numFmtId="0" fontId="3" fillId="2" borderId="11" applyNumberFormat="1" applyFont="1" applyFill="1" applyBorder="1" applyAlignment="1" applyProtection="0">
      <alignment horizontal="center" vertical="center"/>
    </xf>
    <xf numFmtId="59" fontId="3" fillId="2" borderId="12" applyNumberFormat="1" applyFont="1" applyFill="1" applyBorder="1" applyAlignment="1" applyProtection="0">
      <alignment horizontal="center" vertical="center"/>
    </xf>
    <xf numFmtId="0" fontId="5" fillId="17" borderId="9" applyNumberFormat="0" applyFont="1" applyFill="1" applyBorder="1" applyAlignment="1" applyProtection="0">
      <alignment horizontal="center" vertical="center"/>
    </xf>
    <xf numFmtId="0" fontId="5" fillId="18" borderId="9" applyNumberFormat="0" applyFont="1" applyFill="1" applyBorder="1" applyAlignment="1" applyProtection="0">
      <alignment horizontal="center" vertical="center"/>
    </xf>
    <xf numFmtId="0" fontId="5" fillId="2" borderId="15" applyNumberFormat="0" applyFont="1" applyFill="1" applyBorder="1" applyAlignment="1" applyProtection="0">
      <alignment horizontal="center" vertical="center"/>
    </xf>
    <xf numFmtId="0" fontId="5" fillId="19" borderId="9" applyNumberFormat="0" applyFont="1" applyFill="1" applyBorder="1" applyAlignment="1" applyProtection="0">
      <alignment horizontal="center" vertical="center"/>
    </xf>
    <xf numFmtId="0" fontId="5" fillId="20" borderId="9" applyNumberFormat="0" applyFont="1" applyFill="1" applyBorder="1" applyAlignment="1" applyProtection="0">
      <alignment horizontal="center" vertical="center"/>
    </xf>
    <xf numFmtId="0" fontId="5" fillId="21" borderId="9" applyNumberFormat="0" applyFont="1" applyFill="1" applyBorder="1" applyAlignment="1" applyProtection="0">
      <alignment horizontal="center" vertical="center"/>
    </xf>
    <xf numFmtId="0" fontId="5" fillId="22" borderId="9" applyNumberFormat="0" applyFont="1" applyFill="1" applyBorder="1" applyAlignment="1" applyProtection="0">
      <alignment horizontal="center" vertical="center"/>
    </xf>
    <xf numFmtId="0" fontId="5" fillId="2" borderId="9" applyNumberFormat="0" applyFont="1" applyFill="1" applyBorder="1" applyAlignment="1" applyProtection="0">
      <alignment horizontal="center" vertical="center"/>
    </xf>
    <xf numFmtId="0" fontId="7" fillId="10" borderId="9" applyNumberFormat="0" applyFont="1" applyFill="1" applyBorder="1" applyAlignment="1" applyProtection="0">
      <alignment horizontal="center" vertical="center"/>
    </xf>
    <xf numFmtId="0" fontId="7" fillId="2" borderId="15" applyNumberFormat="0" applyFont="1" applyFill="1" applyBorder="1" applyAlignment="1" applyProtection="0">
      <alignment horizontal="center" vertical="center"/>
    </xf>
    <xf numFmtId="0" fontId="5" fillId="23" borderId="9" applyNumberFormat="0" applyFont="1" applyFill="1" applyBorder="1" applyAlignment="1" applyProtection="0">
      <alignment horizontal="center" vertical="center"/>
    </xf>
    <xf numFmtId="0" fontId="5" fillId="24" borderId="9" applyNumberFormat="0" applyFont="1" applyFill="1" applyBorder="1" applyAlignment="1" applyProtection="0">
      <alignment horizontal="center" vertical="center"/>
    </xf>
    <xf numFmtId="0" fontId="5" fillId="25" borderId="9" applyNumberFormat="0" applyFont="1" applyFill="1" applyBorder="1" applyAlignment="1" applyProtection="0">
      <alignment horizontal="center" vertical="center"/>
    </xf>
    <xf numFmtId="0" fontId="5" fillId="26" borderId="9" applyNumberFormat="0" applyFont="1" applyFill="1" applyBorder="1" applyAlignment="1" applyProtection="0">
      <alignment horizontal="center" vertical="center"/>
    </xf>
    <xf numFmtId="0" fontId="3" fillId="2" borderId="10" applyNumberFormat="1" applyFont="1" applyFill="1" applyBorder="1" applyAlignment="1" applyProtection="0">
      <alignment horizontal="center" vertical="center"/>
    </xf>
    <xf numFmtId="60" fontId="3" fillId="2" borderId="11" applyNumberFormat="1" applyFont="1" applyFill="1" applyBorder="1" applyAlignment="1" applyProtection="0">
      <alignment horizontal="center" vertical="center"/>
    </xf>
    <xf numFmtId="61" fontId="3" fillId="2" borderId="12" applyNumberFormat="1" applyFont="1" applyFill="1" applyBorder="1" applyAlignment="1" applyProtection="0">
      <alignment horizontal="center" vertical="center"/>
    </xf>
    <xf numFmtId="0" fontId="10" fillId="2" borderId="10" applyNumberFormat="0" applyFont="1" applyFill="1" applyBorder="1" applyAlignment="1" applyProtection="0">
      <alignment vertical="bottom"/>
    </xf>
    <xf numFmtId="49" fontId="10" fillId="2" borderId="11" applyNumberFormat="1" applyFont="1" applyFill="1" applyBorder="1" applyAlignment="1" applyProtection="0">
      <alignment horizontal="center" vertical="center"/>
    </xf>
    <xf numFmtId="0" fontId="5" fillId="17" borderId="21" applyNumberFormat="0" applyFont="1" applyFill="1" applyBorder="1" applyAlignment="1" applyProtection="0">
      <alignment horizontal="center" vertical="center"/>
    </xf>
    <xf numFmtId="0" fontId="5" fillId="18" borderId="21" applyNumberFormat="0" applyFont="1" applyFill="1" applyBorder="1" applyAlignment="1" applyProtection="0">
      <alignment horizontal="center" vertical="center"/>
    </xf>
    <xf numFmtId="0" fontId="5" fillId="19" borderId="21" applyNumberFormat="0" applyFont="1" applyFill="1" applyBorder="1" applyAlignment="1" applyProtection="0">
      <alignment horizontal="center" vertical="center"/>
    </xf>
    <xf numFmtId="0" fontId="5" fillId="20" borderId="21" applyNumberFormat="0" applyFont="1" applyFill="1" applyBorder="1" applyAlignment="1" applyProtection="0">
      <alignment horizontal="center" vertical="center"/>
    </xf>
    <xf numFmtId="0" fontId="5" fillId="21" borderId="21" applyNumberFormat="0" applyFont="1" applyFill="1" applyBorder="1" applyAlignment="1" applyProtection="0">
      <alignment horizontal="center" vertical="center"/>
    </xf>
    <xf numFmtId="0" fontId="5" fillId="22" borderId="21" applyNumberFormat="0" applyFont="1" applyFill="1" applyBorder="1" applyAlignment="1" applyProtection="0">
      <alignment horizontal="center" vertical="center"/>
    </xf>
    <xf numFmtId="0" fontId="5" fillId="2" borderId="21" applyNumberFormat="0" applyFont="1" applyFill="1" applyBorder="1" applyAlignment="1" applyProtection="0">
      <alignment horizontal="center" vertical="center"/>
    </xf>
    <xf numFmtId="0" fontId="7" fillId="10" borderId="21" applyNumberFormat="0" applyFont="1" applyFill="1" applyBorder="1" applyAlignment="1" applyProtection="0">
      <alignment horizontal="center" vertical="center"/>
    </xf>
    <xf numFmtId="0" fontId="5" fillId="23" borderId="21" applyNumberFormat="0" applyFont="1" applyFill="1" applyBorder="1" applyAlignment="1" applyProtection="0">
      <alignment horizontal="center" vertical="center"/>
    </xf>
    <xf numFmtId="0" fontId="5" fillId="24" borderId="21" applyNumberFormat="0" applyFont="1" applyFill="1" applyBorder="1" applyAlignment="1" applyProtection="0">
      <alignment horizontal="center" vertical="center"/>
    </xf>
    <xf numFmtId="0" fontId="5" fillId="25" borderId="21" applyNumberFormat="0" applyFont="1" applyFill="1" applyBorder="1" applyAlignment="1" applyProtection="0">
      <alignment horizontal="center" vertical="center"/>
    </xf>
    <xf numFmtId="0" fontId="5" fillId="26" borderId="21" applyNumberFormat="0" applyFont="1" applyFill="1" applyBorder="1" applyAlignment="1" applyProtection="0">
      <alignment horizontal="center" vertical="center"/>
    </xf>
    <xf numFmtId="0" fontId="5" fillId="2" borderId="10" applyNumberFormat="0" applyFont="1" applyFill="1" applyBorder="1" applyAlignment="1" applyProtection="0">
      <alignment horizontal="center" vertical="center"/>
    </xf>
    <xf numFmtId="0" fontId="5" fillId="17" borderId="22" applyNumberFormat="0" applyFont="1" applyFill="1" applyBorder="1" applyAlignment="1" applyProtection="0">
      <alignment horizontal="center" vertical="center"/>
    </xf>
    <xf numFmtId="0" fontId="5" fillId="18" borderId="22" applyNumberFormat="0" applyFont="1" applyFill="1" applyBorder="1" applyAlignment="1" applyProtection="0">
      <alignment horizontal="center" vertical="center"/>
    </xf>
    <xf numFmtId="0" fontId="5" fillId="19" borderId="22" applyNumberFormat="0" applyFont="1" applyFill="1" applyBorder="1" applyAlignment="1" applyProtection="0">
      <alignment horizontal="center" vertical="center"/>
    </xf>
    <xf numFmtId="0" fontId="5" fillId="20" borderId="22" applyNumberFormat="0" applyFont="1" applyFill="1" applyBorder="1" applyAlignment="1" applyProtection="0">
      <alignment horizontal="center" vertical="center"/>
    </xf>
    <xf numFmtId="0" fontId="5" fillId="21" borderId="22" applyNumberFormat="0" applyFont="1" applyFill="1" applyBorder="1" applyAlignment="1" applyProtection="0">
      <alignment horizontal="center" vertical="center"/>
    </xf>
    <xf numFmtId="0" fontId="5" fillId="22" borderId="22" applyNumberFormat="0" applyFont="1" applyFill="1" applyBorder="1" applyAlignment="1" applyProtection="0">
      <alignment horizontal="center" vertical="center"/>
    </xf>
    <xf numFmtId="0" fontId="5" fillId="2" borderId="22" applyNumberFormat="0" applyFont="1" applyFill="1" applyBorder="1" applyAlignment="1" applyProtection="0">
      <alignment horizontal="center" vertical="center"/>
    </xf>
    <xf numFmtId="0" fontId="7" fillId="10" borderId="22" applyNumberFormat="0" applyFont="1" applyFill="1" applyBorder="1" applyAlignment="1" applyProtection="0">
      <alignment horizontal="center" vertical="center"/>
    </xf>
    <xf numFmtId="0" fontId="5" fillId="23" borderId="22" applyNumberFormat="0" applyFont="1" applyFill="1" applyBorder="1" applyAlignment="1" applyProtection="0">
      <alignment horizontal="center" vertical="center"/>
    </xf>
    <xf numFmtId="0" fontId="5" fillId="24" borderId="22" applyNumberFormat="0" applyFont="1" applyFill="1" applyBorder="1" applyAlignment="1" applyProtection="0">
      <alignment horizontal="center" vertical="center"/>
    </xf>
    <xf numFmtId="0" fontId="5" fillId="25" borderId="22" applyNumberFormat="0" applyFont="1" applyFill="1" applyBorder="1" applyAlignment="1" applyProtection="0">
      <alignment horizontal="center" vertical="center"/>
    </xf>
    <xf numFmtId="0" fontId="5" fillId="26" borderId="22" applyNumberFormat="0" applyFont="1" applyFill="1" applyBorder="1" applyAlignment="1" applyProtection="0">
      <alignment horizontal="center" vertical="center"/>
    </xf>
    <xf numFmtId="0" fontId="10" fillId="2" borderId="10" applyNumberFormat="0" applyFont="1" applyFill="1" applyBorder="1" applyAlignment="1" applyProtection="0">
      <alignment horizontal="center" vertical="center"/>
    </xf>
    <xf numFmtId="0" fontId="5" fillId="2" borderId="10" applyNumberFormat="0" applyFont="1" applyFill="1" applyBorder="1" applyAlignment="1" applyProtection="0">
      <alignment horizontal="left" vertical="top"/>
    </xf>
    <xf numFmtId="49" fontId="5" fillId="2" borderId="12" applyNumberFormat="1" applyFont="1" applyFill="1" applyBorder="1" applyAlignment="1" applyProtection="0">
      <alignment horizontal="left" vertical="top"/>
    </xf>
    <xf numFmtId="49" fontId="5" fillId="2" borderId="9" applyNumberFormat="1" applyFont="1" applyFill="1" applyBorder="1" applyAlignment="1" applyProtection="0">
      <alignment horizontal="left" vertical="top"/>
    </xf>
    <xf numFmtId="49" fontId="3" fillId="2" borderId="9" applyNumberFormat="1" applyFont="1" applyFill="1" applyBorder="1" applyAlignment="1" applyProtection="0">
      <alignment vertical="bottom"/>
    </xf>
    <xf numFmtId="0" fontId="3" fillId="2" borderId="9" applyNumberFormat="0" applyFont="1" applyFill="1" applyBorder="1" applyAlignment="1" applyProtection="0">
      <alignment vertical="bottom"/>
    </xf>
    <xf numFmtId="0" fontId="5" fillId="17" borderId="9" applyNumberFormat="0" applyFont="1" applyFill="1" applyBorder="1" applyAlignment="1" applyProtection="0">
      <alignment vertical="bottom"/>
    </xf>
    <xf numFmtId="0" fontId="5" fillId="18" borderId="9" applyNumberFormat="0" applyFont="1" applyFill="1" applyBorder="1" applyAlignment="1" applyProtection="0">
      <alignment vertical="bottom"/>
    </xf>
    <xf numFmtId="0" fontId="5" fillId="2" borderId="15" applyNumberFormat="0" applyFont="1" applyFill="1" applyBorder="1" applyAlignment="1" applyProtection="0">
      <alignment vertical="bottom"/>
    </xf>
    <xf numFmtId="0" fontId="5" fillId="19" borderId="9" applyNumberFormat="0" applyFont="1" applyFill="1" applyBorder="1" applyAlignment="1" applyProtection="0">
      <alignment vertical="bottom"/>
    </xf>
    <xf numFmtId="0" fontId="5" fillId="20" borderId="9" applyNumberFormat="0" applyFont="1" applyFill="1" applyBorder="1" applyAlignment="1" applyProtection="0">
      <alignment vertical="bottom"/>
    </xf>
    <xf numFmtId="0" fontId="5" fillId="21" borderId="9" applyNumberFormat="0" applyFont="1" applyFill="1" applyBorder="1" applyAlignment="1" applyProtection="0">
      <alignment vertical="bottom"/>
    </xf>
    <xf numFmtId="0" fontId="5" fillId="22" borderId="9" applyNumberFormat="0" applyFont="1" applyFill="1" applyBorder="1" applyAlignment="1" applyProtection="0">
      <alignment vertical="bottom"/>
    </xf>
    <xf numFmtId="0" fontId="5" fillId="2" borderId="9" applyNumberFormat="0" applyFont="1" applyFill="1" applyBorder="1" applyAlignment="1" applyProtection="0">
      <alignment vertical="bottom"/>
    </xf>
    <xf numFmtId="0" fontId="7" fillId="10" borderId="9" applyNumberFormat="0" applyFont="1" applyFill="1" applyBorder="1" applyAlignment="1" applyProtection="0">
      <alignment vertical="bottom"/>
    </xf>
    <xf numFmtId="0" fontId="7" fillId="2" borderId="15" applyNumberFormat="0" applyFont="1" applyFill="1" applyBorder="1" applyAlignment="1" applyProtection="0">
      <alignment vertical="bottom"/>
    </xf>
    <xf numFmtId="0" fontId="5" fillId="23" borderId="9" applyNumberFormat="0" applyFont="1" applyFill="1" applyBorder="1" applyAlignment="1" applyProtection="0">
      <alignment vertical="bottom"/>
    </xf>
    <xf numFmtId="0" fontId="5" fillId="24" borderId="9" applyNumberFormat="0" applyFont="1" applyFill="1" applyBorder="1" applyAlignment="1" applyProtection="0">
      <alignment vertical="bottom"/>
    </xf>
    <xf numFmtId="0" fontId="5" fillId="25" borderId="9" applyNumberFormat="0" applyFont="1" applyFill="1" applyBorder="1" applyAlignment="1" applyProtection="0">
      <alignment vertical="bottom"/>
    </xf>
    <xf numFmtId="0" fontId="5" fillId="26" borderId="9" applyNumberFormat="0" applyFont="1" applyFill="1" applyBorder="1" applyAlignment="1" applyProtection="0">
      <alignment vertical="bottom"/>
    </xf>
    <xf numFmtId="0" fontId="3" fillId="2" borderId="9" applyNumberFormat="1" applyFont="1" applyFill="1" applyBorder="1" applyAlignment="1" applyProtection="0">
      <alignment vertical="bottom"/>
    </xf>
    <xf numFmtId="0" fontId="3" fillId="2" borderId="9" applyNumberFormat="1" applyFont="1" applyFill="1" applyBorder="1" applyAlignment="1" applyProtection="0">
      <alignment horizontal="right" vertical="bottom"/>
    </xf>
    <xf numFmtId="60" fontId="3" fillId="2" borderId="9" applyNumberFormat="1" applyFont="1" applyFill="1" applyBorder="1" applyAlignment="1" applyProtection="0">
      <alignment horizontal="right" vertical="bottom"/>
    </xf>
    <xf numFmtId="61" fontId="3" fillId="2" borderId="9" applyNumberFormat="1" applyFont="1" applyFill="1" applyBorder="1" applyAlignment="1" applyProtection="0">
      <alignment vertical="bottom"/>
    </xf>
    <xf numFmtId="0" fontId="13" fillId="2" borderId="9" applyNumberFormat="0" applyFont="1" applyFill="1" applyBorder="1" applyAlignment="1" applyProtection="0">
      <alignment horizontal="center" vertical="center"/>
    </xf>
    <xf numFmtId="0" fontId="5" fillId="17" borderId="21" applyNumberFormat="0" applyFont="1" applyFill="1" applyBorder="1" applyAlignment="1" applyProtection="0">
      <alignment vertical="bottom"/>
    </xf>
    <xf numFmtId="0" fontId="5" fillId="18" borderId="21" applyNumberFormat="0" applyFont="1" applyFill="1" applyBorder="1" applyAlignment="1" applyProtection="0">
      <alignment vertical="bottom"/>
    </xf>
    <xf numFmtId="0" fontId="5" fillId="19" borderId="21" applyNumberFormat="0" applyFont="1" applyFill="1" applyBorder="1" applyAlignment="1" applyProtection="0">
      <alignment vertical="bottom"/>
    </xf>
    <xf numFmtId="0" fontId="5" fillId="20" borderId="21" applyNumberFormat="0" applyFont="1" applyFill="1" applyBorder="1" applyAlignment="1" applyProtection="0">
      <alignment vertical="bottom"/>
    </xf>
    <xf numFmtId="0" fontId="5" fillId="21" borderId="21" applyNumberFormat="0" applyFont="1" applyFill="1" applyBorder="1" applyAlignment="1" applyProtection="0">
      <alignment vertical="bottom"/>
    </xf>
    <xf numFmtId="0" fontId="5" fillId="22" borderId="21" applyNumberFormat="0" applyFont="1" applyFill="1" applyBorder="1" applyAlignment="1" applyProtection="0">
      <alignment vertical="bottom"/>
    </xf>
    <xf numFmtId="0" fontId="13" fillId="2" borderId="21" applyNumberFormat="0" applyFont="1" applyFill="1" applyBorder="1" applyAlignment="1" applyProtection="0">
      <alignment vertical="bottom"/>
    </xf>
    <xf numFmtId="0" fontId="7" fillId="10" borderId="21" applyNumberFormat="0" applyFont="1" applyFill="1" applyBorder="1" applyAlignment="1" applyProtection="0">
      <alignment vertical="bottom"/>
    </xf>
    <xf numFmtId="0" fontId="5" fillId="23" borderId="21" applyNumberFormat="0" applyFont="1" applyFill="1" applyBorder="1" applyAlignment="1" applyProtection="0">
      <alignment vertical="bottom"/>
    </xf>
    <xf numFmtId="0" fontId="5" fillId="24" borderId="21" applyNumberFormat="0" applyFont="1" applyFill="1" applyBorder="1" applyAlignment="1" applyProtection="0">
      <alignment vertical="bottom"/>
    </xf>
    <xf numFmtId="0" fontId="5" fillId="25" borderId="21" applyNumberFormat="0" applyFont="1" applyFill="1" applyBorder="1" applyAlignment="1" applyProtection="0">
      <alignment vertical="bottom"/>
    </xf>
    <xf numFmtId="0" fontId="5" fillId="26" borderId="21" applyNumberFormat="0" applyFont="1" applyFill="1" applyBorder="1" applyAlignment="1" applyProtection="0">
      <alignment vertical="bottom"/>
    </xf>
    <xf numFmtId="0" fontId="5" fillId="2" borderId="17" applyNumberFormat="0" applyFont="1" applyFill="1" applyBorder="1" applyAlignment="1" applyProtection="0">
      <alignment horizontal="center" vertical="center"/>
    </xf>
    <xf numFmtId="0" fontId="7" fillId="2" borderId="17" applyNumberFormat="0" applyFont="1" applyFill="1" applyBorder="1" applyAlignment="1" applyProtection="0">
      <alignment horizontal="center" vertical="center"/>
    </xf>
    <xf numFmtId="0" fontId="5" fillId="2" borderId="14" applyNumberFormat="0" applyFont="1" applyFill="1" applyBorder="1" applyAlignment="1" applyProtection="0">
      <alignment horizontal="center" vertical="center"/>
    </xf>
    <xf numFmtId="0" fontId="5" fillId="27" borderId="9" applyNumberFormat="0" applyFont="1" applyFill="1" applyBorder="1" applyAlignment="1" applyProtection="0">
      <alignment horizontal="center" vertical="center"/>
    </xf>
    <xf numFmtId="0" fontId="5" fillId="2" borderId="23" applyNumberFormat="0" applyFont="1" applyFill="1" applyBorder="1" applyAlignment="1" applyProtection="0">
      <alignment horizontal="center" vertical="center"/>
    </xf>
    <xf numFmtId="0" fontId="5" fillId="2" borderId="13" applyNumberFormat="0" applyFont="1" applyFill="1" applyBorder="1" applyAlignment="1" applyProtection="0">
      <alignment horizontal="center" vertical="center"/>
    </xf>
    <xf numFmtId="0" fontId="7" fillId="2" borderId="9" applyNumberFormat="0" applyFont="1" applyFill="1" applyBorder="1" applyAlignment="1" applyProtection="0">
      <alignment horizontal="center" vertical="center"/>
    </xf>
    <xf numFmtId="0" fontId="5" fillId="16" borderId="9" applyNumberFormat="0" applyFont="1" applyFill="1" applyBorder="1" applyAlignment="1" applyProtection="0">
      <alignment horizontal="center" vertical="center"/>
    </xf>
    <xf numFmtId="0" fontId="5" fillId="2" borderId="24" applyNumberFormat="0" applyFont="1" applyFill="1" applyBorder="1" applyAlignment="1" applyProtection="0">
      <alignment horizontal="center" vertical="center"/>
    </xf>
    <xf numFmtId="0" fontId="5" fillId="2" borderId="8" applyNumberFormat="0" applyFont="1" applyFill="1" applyBorder="1" applyAlignment="1" applyProtection="0">
      <alignment horizontal="center" vertical="center"/>
    </xf>
    <xf numFmtId="0" fontId="0" fillId="2" borderId="25" applyNumberFormat="0" applyFont="1" applyFill="1" applyBorder="1" applyAlignment="1" applyProtection="0">
      <alignment vertical="bottom"/>
    </xf>
    <xf numFmtId="0" fontId="5" fillId="2" borderId="26" applyNumberFormat="0" applyFont="1" applyFill="1" applyBorder="1" applyAlignment="1" applyProtection="0">
      <alignment horizontal="center" vertical="center"/>
    </xf>
    <xf numFmtId="49" fontId="5" fillId="2" borderId="27" applyNumberFormat="1" applyFont="1" applyFill="1" applyBorder="1" applyAlignment="1" applyProtection="0">
      <alignment horizontal="center" vertical="center"/>
    </xf>
    <xf numFmtId="49" fontId="3" fillId="2" borderId="27" applyNumberFormat="1" applyFont="1" applyFill="1" applyBorder="1" applyAlignment="1" applyProtection="0">
      <alignment horizontal="center" vertical="center"/>
    </xf>
    <xf numFmtId="0" fontId="3" fillId="2" borderId="27" applyNumberFormat="1" applyFont="1" applyFill="1" applyBorder="1" applyAlignment="1" applyProtection="0">
      <alignment horizontal="center" vertical="center"/>
    </xf>
    <xf numFmtId="61" fontId="3" fillId="2" borderId="28" applyNumberFormat="1" applyFont="1" applyFill="1" applyBorder="1" applyAlignment="1" applyProtection="0">
      <alignment horizontal="center" vertical="center"/>
    </xf>
    <xf numFmtId="0" fontId="5" fillId="2" borderId="29" applyNumberFormat="0" applyFont="1" applyFill="1" applyBorder="1" applyAlignment="1" applyProtection="0">
      <alignment horizontal="center" vertical="center"/>
    </xf>
    <xf numFmtId="0" fontId="5" fillId="2" borderId="30" applyNumberFormat="0" applyFont="1" applyFill="1" applyBorder="1" applyAlignment="1" applyProtection="0">
      <alignment horizontal="center" vertical="center"/>
    </xf>
    <xf numFmtId="0" fontId="5" fillId="2" borderId="31" applyNumberFormat="0" applyFont="1" applyFill="1" applyBorder="1" applyAlignment="1" applyProtection="0">
      <alignment horizontal="center" vertical="center"/>
    </xf>
    <xf numFmtId="0" fontId="5" fillId="16" borderId="21" applyNumberFormat="0" applyFont="1" applyFill="1" applyBorder="1" applyAlignment="1" applyProtection="0">
      <alignment horizontal="center" vertical="center"/>
    </xf>
    <xf numFmtId="0" fontId="3" fillId="2" borderId="26" applyNumberFormat="1" applyFont="1" applyFill="1" applyBorder="1" applyAlignment="1" applyProtection="0">
      <alignment horizontal="center" vertical="center"/>
    </xf>
    <xf numFmtId="60" fontId="3" fillId="2" borderId="27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0" fontId="0" fillId="2" borderId="2" applyNumberFormat="0" applyFont="1" applyFill="1" applyBorder="1" applyAlignment="1" applyProtection="0">
      <alignment vertical="bottom"/>
    </xf>
    <xf numFmtId="0" fontId="0" fillId="2" borderId="3" applyNumberFormat="0" applyFont="1" applyFill="1" applyBorder="1" applyAlignment="1" applyProtection="0">
      <alignment vertical="bottom"/>
    </xf>
    <xf numFmtId="0" fontId="0" fillId="2" borderId="5" applyNumberFormat="0" applyFont="1" applyFill="1" applyBorder="1" applyAlignment="1" applyProtection="0">
      <alignment vertical="bottom"/>
    </xf>
    <xf numFmtId="0" fontId="0" fillId="2" borderId="32" applyNumberFormat="0" applyFont="1" applyFill="1" applyBorder="1" applyAlignment="1" applyProtection="0">
      <alignment vertical="bottom"/>
    </xf>
    <xf numFmtId="49" fontId="5" fillId="3" borderId="9" applyNumberFormat="1" applyFont="1" applyFill="1" applyBorder="1" applyAlignment="1" applyProtection="0">
      <alignment vertical="bottom"/>
    </xf>
    <xf numFmtId="0" fontId="3" fillId="3" borderId="9" applyNumberFormat="1" applyFont="1" applyFill="1" applyBorder="1" applyAlignment="1" applyProtection="0">
      <alignment horizontal="center" vertical="center"/>
    </xf>
    <xf numFmtId="49" fontId="5" fillId="3" borderId="10" applyNumberFormat="1" applyFont="1" applyFill="1" applyBorder="1" applyAlignment="1" applyProtection="0">
      <alignment vertical="bottom"/>
    </xf>
    <xf numFmtId="0" fontId="5" fillId="3" borderId="11" applyNumberFormat="0" applyFont="1" applyFill="1" applyBorder="1" applyAlignment="1" applyProtection="0">
      <alignment vertical="bottom"/>
    </xf>
    <xf numFmtId="62" fontId="5" fillId="2" borderId="12" applyNumberFormat="1" applyFont="1" applyFill="1" applyBorder="1" applyAlignment="1" applyProtection="0">
      <alignment vertical="bottom"/>
    </xf>
    <xf numFmtId="0" fontId="0" fillId="2" borderId="17" applyNumberFormat="0" applyFont="1" applyFill="1" applyBorder="1" applyAlignment="1" applyProtection="0">
      <alignment vertical="bottom"/>
    </xf>
    <xf numFmtId="0" fontId="0" fillId="2" borderId="24" applyNumberFormat="0" applyFont="1" applyFill="1" applyBorder="1" applyAlignment="1" applyProtection="0">
      <alignment vertical="bottom"/>
    </xf>
    <xf numFmtId="49" fontId="10" fillId="3" borderId="14" applyNumberFormat="1" applyFont="1" applyFill="1" applyBorder="1" applyAlignment="1" applyProtection="0">
      <alignment horizontal="center" vertical="center" wrapText="1"/>
    </xf>
    <xf numFmtId="49" fontId="7" fillId="7" borderId="9" applyNumberFormat="1" applyFont="1" applyFill="1" applyBorder="1" applyAlignment="1" applyProtection="0">
      <alignment horizontal="center" vertical="center" wrapText="1"/>
    </xf>
    <xf numFmtId="49" fontId="5" fillId="4" borderId="14" applyNumberFormat="1" applyFont="1" applyFill="1" applyBorder="1" applyAlignment="1" applyProtection="0">
      <alignment horizontal="center" vertical="center" wrapText="1"/>
    </xf>
    <xf numFmtId="49" fontId="5" fillId="24" borderId="14" applyNumberFormat="1" applyFont="1" applyFill="1" applyBorder="1" applyAlignment="1" applyProtection="0">
      <alignment horizontal="center" vertical="center" wrapText="1"/>
    </xf>
    <xf numFmtId="49" fontId="7" fillId="28" borderId="14" applyNumberFormat="1" applyFont="1" applyFill="1" applyBorder="1" applyAlignment="1" applyProtection="0">
      <alignment horizontal="center" vertical="center" wrapText="1"/>
    </xf>
    <xf numFmtId="49" fontId="7" fillId="11" borderId="9" applyNumberFormat="1" applyFont="1" applyFill="1" applyBorder="1" applyAlignment="1" applyProtection="0">
      <alignment horizontal="center" vertical="center" wrapText="1"/>
    </xf>
    <xf numFmtId="49" fontId="14" fillId="15" borderId="9" applyNumberFormat="1" applyFont="1" applyFill="1" applyBorder="1" applyAlignment="1" applyProtection="0">
      <alignment horizontal="center" vertical="center" wrapText="1"/>
    </xf>
    <xf numFmtId="49" fontId="10" fillId="14" borderId="14" applyNumberFormat="1" applyFont="1" applyFill="1" applyBorder="1" applyAlignment="1" applyProtection="0">
      <alignment horizontal="center" vertical="center" wrapText="1"/>
    </xf>
    <xf numFmtId="49" fontId="10" fillId="29" borderId="14" applyNumberFormat="1" applyFont="1" applyFill="1" applyBorder="1" applyAlignment="1" applyProtection="0">
      <alignment horizontal="center" vertical="center" wrapText="1"/>
    </xf>
    <xf numFmtId="49" fontId="10" fillId="16" borderId="14" applyNumberFormat="1" applyFont="1" applyFill="1" applyBorder="1" applyAlignment="1" applyProtection="0">
      <alignment horizontal="center" vertical="center" wrapText="1"/>
    </xf>
    <xf numFmtId="0" fontId="0" fillId="2" borderId="6" applyNumberFormat="0" applyFont="1" applyFill="1" applyBorder="1" applyAlignment="1" applyProtection="0">
      <alignment vertical="bottom"/>
    </xf>
    <xf numFmtId="60" fontId="5" fillId="2" borderId="9" applyNumberFormat="1" applyFont="1" applyFill="1" applyBorder="1" applyAlignment="1" applyProtection="0">
      <alignment vertical="bottom"/>
    </xf>
    <xf numFmtId="0" fontId="10" fillId="3" borderId="15" applyNumberFormat="0" applyFont="1" applyFill="1" applyBorder="1" applyAlignment="1" applyProtection="0">
      <alignment horizontal="center" vertical="center" wrapText="1"/>
    </xf>
    <xf numFmtId="0" fontId="7" fillId="7" borderId="9" applyNumberFormat="0" applyFont="1" applyFill="1" applyBorder="1" applyAlignment="1" applyProtection="0">
      <alignment horizontal="center" vertical="center" wrapText="1"/>
    </xf>
    <xf numFmtId="0" fontId="5" fillId="4" borderId="15" applyNumberFormat="0" applyFont="1" applyFill="1" applyBorder="1" applyAlignment="1" applyProtection="0">
      <alignment horizontal="center" vertical="center" wrapText="1"/>
    </xf>
    <xf numFmtId="0" fontId="5" fillId="24" borderId="15" applyNumberFormat="0" applyFont="1" applyFill="1" applyBorder="1" applyAlignment="1" applyProtection="0">
      <alignment horizontal="center" vertical="center" wrapText="1"/>
    </xf>
    <xf numFmtId="0" fontId="7" fillId="28" borderId="15" applyNumberFormat="0" applyFont="1" applyFill="1" applyBorder="1" applyAlignment="1" applyProtection="0">
      <alignment horizontal="center" vertical="center" wrapText="1"/>
    </xf>
    <xf numFmtId="0" fontId="7" fillId="11" borderId="9" applyNumberFormat="0" applyFont="1" applyFill="1" applyBorder="1" applyAlignment="1" applyProtection="0">
      <alignment horizontal="center" vertical="center" wrapText="1"/>
    </xf>
    <xf numFmtId="0" fontId="14" fillId="15" borderId="9" applyNumberFormat="0" applyFont="1" applyFill="1" applyBorder="1" applyAlignment="1" applyProtection="0">
      <alignment horizontal="center" vertical="center" wrapText="1"/>
    </xf>
    <xf numFmtId="0" fontId="10" fillId="14" borderId="15" applyNumberFormat="0" applyFont="1" applyFill="1" applyBorder="1" applyAlignment="1" applyProtection="0">
      <alignment horizontal="center" vertical="center" wrapText="1"/>
    </xf>
    <xf numFmtId="0" fontId="10" fillId="29" borderId="15" applyNumberFormat="0" applyFont="1" applyFill="1" applyBorder="1" applyAlignment="1" applyProtection="0">
      <alignment horizontal="center" vertical="center" wrapText="1"/>
    </xf>
    <xf numFmtId="0" fontId="10" fillId="16" borderId="15" applyNumberFormat="0" applyFont="1" applyFill="1" applyBorder="1" applyAlignment="1" applyProtection="0">
      <alignment horizontal="center" vertical="center" wrapText="1"/>
    </xf>
    <xf numFmtId="0" fontId="0" fillId="2" borderId="11" applyNumberFormat="0" applyFont="1" applyFill="1" applyBorder="1" applyAlignment="1" applyProtection="0">
      <alignment vertical="bottom"/>
    </xf>
    <xf numFmtId="0" fontId="0" fillId="2" borderId="14" applyNumberFormat="0" applyFont="1" applyFill="1" applyBorder="1" applyAlignment="1" applyProtection="0">
      <alignment vertical="bottom"/>
    </xf>
    <xf numFmtId="0" fontId="10" fillId="3" borderId="17" applyNumberFormat="0" applyFont="1" applyFill="1" applyBorder="1" applyAlignment="1" applyProtection="0">
      <alignment horizontal="center" vertical="center" wrapText="1"/>
    </xf>
    <xf numFmtId="0" fontId="5" fillId="4" borderId="17" applyNumberFormat="0" applyFont="1" applyFill="1" applyBorder="1" applyAlignment="1" applyProtection="0">
      <alignment horizontal="center" vertical="center" wrapText="1"/>
    </xf>
    <xf numFmtId="0" fontId="5" fillId="24" borderId="17" applyNumberFormat="0" applyFont="1" applyFill="1" applyBorder="1" applyAlignment="1" applyProtection="0">
      <alignment horizontal="center" vertical="center" wrapText="1"/>
    </xf>
    <xf numFmtId="0" fontId="7" fillId="28" borderId="17" applyNumberFormat="0" applyFont="1" applyFill="1" applyBorder="1" applyAlignment="1" applyProtection="0">
      <alignment horizontal="center" vertical="center" wrapText="1"/>
    </xf>
    <xf numFmtId="0" fontId="10" fillId="14" borderId="17" applyNumberFormat="0" applyFont="1" applyFill="1" applyBorder="1" applyAlignment="1" applyProtection="0">
      <alignment horizontal="center" vertical="center" wrapText="1"/>
    </xf>
    <xf numFmtId="0" fontId="10" fillId="29" borderId="17" applyNumberFormat="0" applyFont="1" applyFill="1" applyBorder="1" applyAlignment="1" applyProtection="0">
      <alignment horizontal="center" vertical="center" wrapText="1"/>
    </xf>
    <xf numFmtId="0" fontId="10" fillId="16" borderId="33" applyNumberFormat="0" applyFont="1" applyFill="1" applyBorder="1" applyAlignment="1" applyProtection="0">
      <alignment horizontal="center" vertical="center" wrapText="1"/>
    </xf>
    <xf numFmtId="49" fontId="11" fillId="2" borderId="19" applyNumberFormat="1" applyFont="1" applyFill="1" applyBorder="1" applyAlignment="1" applyProtection="0">
      <alignment horizontal="center" vertical="bottom" wrapText="1"/>
    </xf>
    <xf numFmtId="49" fontId="11" fillId="2" borderId="19" applyNumberFormat="1" applyFont="1" applyFill="1" applyBorder="1" applyAlignment="1" applyProtection="0">
      <alignment horizontal="center" vertical="bottom"/>
    </xf>
    <xf numFmtId="0" fontId="12" fillId="2" borderId="6" applyNumberFormat="0" applyFont="1" applyFill="1" applyBorder="1" applyAlignment="1" applyProtection="0">
      <alignment horizontal="center" vertical="bottom"/>
    </xf>
    <xf numFmtId="0" fontId="5" fillId="30" borderId="9" applyNumberFormat="0" applyFont="1" applyFill="1" applyBorder="1" applyAlignment="1" applyProtection="0">
      <alignment horizontal="center" vertical="center"/>
    </xf>
    <xf numFmtId="0" fontId="5" fillId="31" borderId="9" applyNumberFormat="0" applyFont="1" applyFill="1" applyBorder="1" applyAlignment="1" applyProtection="0">
      <alignment horizontal="center" vertical="center"/>
    </xf>
    <xf numFmtId="0" fontId="5" fillId="32" borderId="9" applyNumberFormat="0" applyFont="1" applyFill="1" applyBorder="1" applyAlignment="1" applyProtection="0">
      <alignment horizontal="center" vertical="center"/>
    </xf>
    <xf numFmtId="0" fontId="7" fillId="33" borderId="9" applyNumberFormat="0" applyFont="1" applyFill="1" applyBorder="1" applyAlignment="1" applyProtection="0">
      <alignment horizontal="center" vertical="center"/>
    </xf>
    <xf numFmtId="63" fontId="3" fillId="2" borderId="9" applyNumberFormat="1" applyFont="1" applyFill="1" applyBorder="1" applyAlignment="1" applyProtection="0">
      <alignment horizontal="center" vertical="center"/>
    </xf>
    <xf numFmtId="0" fontId="5" fillId="34" borderId="9" applyNumberFormat="0" applyFont="1" applyFill="1" applyBorder="1" applyAlignment="1" applyProtection="0">
      <alignment horizontal="center" vertical="center"/>
    </xf>
    <xf numFmtId="62" fontId="3" fillId="2" borderId="10" applyNumberFormat="1" applyFont="1" applyFill="1" applyBorder="1" applyAlignment="1" applyProtection="0">
      <alignment horizontal="center" vertical="center"/>
    </xf>
    <xf numFmtId="0" fontId="0" fillId="2" borderId="15" applyNumberFormat="0" applyFont="1" applyFill="1" applyBorder="1" applyAlignment="1" applyProtection="0">
      <alignment vertical="bottom"/>
    </xf>
    <xf numFmtId="0" fontId="10" fillId="2" borderId="10" applyNumberFormat="0" applyFont="1" applyFill="1" applyBorder="1" applyAlignment="1" applyProtection="0">
      <alignment horizontal="left" vertical="top"/>
    </xf>
    <xf numFmtId="0" fontId="5" fillId="30" borderId="21" applyNumberFormat="0" applyFont="1" applyFill="1" applyBorder="1" applyAlignment="1" applyProtection="0">
      <alignment horizontal="center" vertical="center"/>
    </xf>
    <xf numFmtId="0" fontId="5" fillId="27" borderId="21" applyNumberFormat="0" applyFont="1" applyFill="1" applyBorder="1" applyAlignment="1" applyProtection="0">
      <alignment horizontal="center" vertical="center"/>
    </xf>
    <xf numFmtId="0" fontId="5" fillId="31" borderId="21" applyNumberFormat="0" applyFont="1" applyFill="1" applyBorder="1" applyAlignment="1" applyProtection="0">
      <alignment horizontal="center" vertical="center"/>
    </xf>
    <xf numFmtId="0" fontId="5" fillId="32" borderId="21" applyNumberFormat="0" applyFont="1" applyFill="1" applyBorder="1" applyAlignment="1" applyProtection="0">
      <alignment horizontal="center" vertical="center"/>
    </xf>
    <xf numFmtId="0" fontId="7" fillId="33" borderId="21" applyNumberFormat="0" applyFont="1" applyFill="1" applyBorder="1" applyAlignment="1" applyProtection="0">
      <alignment horizontal="center" vertical="center"/>
    </xf>
    <xf numFmtId="63" fontId="3" fillId="2" borderId="21" applyNumberFormat="1" applyFont="1" applyFill="1" applyBorder="1" applyAlignment="1" applyProtection="0">
      <alignment horizontal="center" vertical="center"/>
    </xf>
    <xf numFmtId="0" fontId="5" fillId="34" borderId="21" applyNumberFormat="0" applyFont="1" applyFill="1" applyBorder="1" applyAlignment="1" applyProtection="0">
      <alignment horizontal="center" vertical="center"/>
    </xf>
    <xf numFmtId="0" fontId="0" fillId="2" borderId="34" applyNumberFormat="0" applyFont="1" applyFill="1" applyBorder="1" applyAlignment="1" applyProtection="0">
      <alignment vertical="bottom"/>
    </xf>
    <xf numFmtId="0" fontId="0" fillId="2" borderId="35" applyNumberFormat="0" applyFont="1" applyFill="1" applyBorder="1" applyAlignment="1" applyProtection="0">
      <alignment vertical="bottom"/>
    </xf>
    <xf numFmtId="0" fontId="0" fillId="2" borderId="36" applyNumberFormat="0" applyFont="1" applyFill="1" applyBorder="1" applyAlignment="1" applyProtection="0">
      <alignment vertical="bottom"/>
    </xf>
    <xf numFmtId="0" fontId="0" fillId="2" borderId="35" applyNumberFormat="1" applyFont="1" applyFill="1" applyBorder="1" applyAlignment="1" applyProtection="0">
      <alignment vertical="bottom"/>
    </xf>
    <xf numFmtId="0" fontId="0" fillId="2" borderId="37" applyNumberFormat="0" applyFont="1" applyFill="1" applyBorder="1" applyAlignment="1" applyProtection="0">
      <alignment vertical="bottom"/>
    </xf>
    <xf numFmtId="0" fontId="0" fillId="2" borderId="38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4" fillId="2" borderId="5" applyNumberFormat="1" applyFont="1" applyFill="1" applyBorder="1" applyAlignment="1" applyProtection="0">
      <alignment horizontal="center" vertical="center"/>
    </xf>
    <xf numFmtId="0" fontId="4" fillId="2" borderId="5" applyNumberFormat="0" applyFont="1" applyFill="1" applyBorder="1" applyAlignment="1" applyProtection="0">
      <alignment horizontal="center" vertical="center"/>
    </xf>
    <xf numFmtId="0" fontId="4" fillId="2" borderId="32" applyNumberFormat="0" applyFont="1" applyFill="1" applyBorder="1" applyAlignment="1" applyProtection="0">
      <alignment horizontal="center" vertical="center"/>
    </xf>
    <xf numFmtId="0" fontId="4" fillId="2" borderId="6" applyNumberFormat="0" applyFont="1" applyFill="1" applyBorder="1" applyAlignment="1" applyProtection="0">
      <alignment horizontal="center" vertical="center"/>
    </xf>
    <xf numFmtId="0" fontId="4" fillId="2" borderId="7" applyNumberFormat="0" applyFont="1" applyFill="1" applyBorder="1" applyAlignment="1" applyProtection="0">
      <alignment horizontal="center" vertical="center"/>
    </xf>
    <xf numFmtId="49" fontId="15" fillId="35" borderId="9" applyNumberFormat="1" applyFont="1" applyFill="1" applyBorder="1" applyAlignment="1" applyProtection="0">
      <alignment horizontal="center" vertical="center"/>
    </xf>
    <xf numFmtId="0" fontId="15" fillId="35" borderId="9" applyNumberFormat="0" applyFont="1" applyFill="1" applyBorder="1" applyAlignment="1" applyProtection="0">
      <alignment horizontal="center" vertical="center"/>
    </xf>
    <xf numFmtId="0" fontId="4" fillId="2" borderId="15" applyNumberFormat="0" applyFont="1" applyFill="1" applyBorder="1" applyAlignment="1" applyProtection="0">
      <alignment horizontal="center" vertical="bottom"/>
    </xf>
    <xf numFmtId="49" fontId="15" fillId="35" borderId="23" applyNumberFormat="1" applyFont="1" applyFill="1" applyBorder="1" applyAlignment="1" applyProtection="0">
      <alignment horizontal="center" vertical="center"/>
    </xf>
    <xf numFmtId="0" fontId="15" fillId="35" borderId="19" applyNumberFormat="0" applyFont="1" applyFill="1" applyBorder="1" applyAlignment="1" applyProtection="0">
      <alignment horizontal="center" vertical="center"/>
    </xf>
    <xf numFmtId="0" fontId="15" fillId="35" borderId="13" applyNumberFormat="0" applyFont="1" applyFill="1" applyBorder="1" applyAlignment="1" applyProtection="0">
      <alignment horizontal="center" vertical="center"/>
    </xf>
    <xf numFmtId="0" fontId="15" fillId="35" borderId="33" applyNumberFormat="0" applyFont="1" applyFill="1" applyBorder="1" applyAlignment="1" applyProtection="0">
      <alignment horizontal="center" vertical="center"/>
    </xf>
    <xf numFmtId="0" fontId="15" fillId="35" borderId="6" applyNumberFormat="0" applyFont="1" applyFill="1" applyBorder="1" applyAlignment="1" applyProtection="0">
      <alignment horizontal="center" vertical="center"/>
    </xf>
    <xf numFmtId="0" fontId="15" fillId="35" borderId="16" applyNumberFormat="0" applyFont="1" applyFill="1" applyBorder="1" applyAlignment="1" applyProtection="0">
      <alignment horizontal="center" vertical="center"/>
    </xf>
    <xf numFmtId="49" fontId="16" fillId="2" borderId="9" applyNumberFormat="1" applyFont="1" applyFill="1" applyBorder="1" applyAlignment="1" applyProtection="0">
      <alignment horizontal="right" vertical="center"/>
    </xf>
    <xf numFmtId="0" fontId="3" fillId="2" borderId="9" applyNumberFormat="0" applyFont="1" applyFill="1" applyBorder="1" applyAlignment="1" applyProtection="0">
      <alignment horizontal="center" vertical="center"/>
    </xf>
    <xf numFmtId="0" fontId="5" fillId="2" borderId="11" applyNumberFormat="0" applyFont="1" applyFill="1" applyBorder="1" applyAlignment="1" applyProtection="0">
      <alignment horizontal="center" vertical="center"/>
    </xf>
    <xf numFmtId="0" fontId="5" fillId="2" borderId="12" applyNumberFormat="0" applyFont="1" applyFill="1" applyBorder="1" applyAlignment="1" applyProtection="0">
      <alignment horizontal="center" vertical="center"/>
    </xf>
    <xf numFmtId="49" fontId="16" fillId="2" borderId="9" applyNumberFormat="1" applyFont="1" applyFill="1" applyBorder="1" applyAlignment="1" applyProtection="0">
      <alignment horizontal="right" vertical="bottom"/>
    </xf>
    <xf numFmtId="0" fontId="4" fillId="2" borderId="24" applyNumberFormat="0" applyFont="1" applyFill="1" applyBorder="1" applyAlignment="1" applyProtection="0">
      <alignment horizontal="center" vertical="bottom"/>
    </xf>
    <xf numFmtId="0" fontId="16" fillId="2" borderId="19" applyNumberFormat="0" applyFont="1" applyFill="1" applyBorder="1" applyAlignment="1" applyProtection="0">
      <alignment horizontal="right" vertical="bottom"/>
    </xf>
    <xf numFmtId="0" fontId="5" fillId="2" borderId="19" applyNumberFormat="0" applyFont="1" applyFill="1" applyBorder="1" applyAlignment="1" applyProtection="0">
      <alignment horizontal="center" vertical="bottom"/>
    </xf>
    <xf numFmtId="0" fontId="5" fillId="2" borderId="39" applyNumberFormat="0" applyFont="1" applyFill="1" applyBorder="1" applyAlignment="1" applyProtection="0">
      <alignment horizontal="center" vertical="bottom"/>
    </xf>
    <xf numFmtId="49" fontId="17" fillId="2" borderId="5" applyNumberFormat="1" applyFont="1" applyFill="1" applyBorder="1" applyAlignment="1" applyProtection="0">
      <alignment horizontal="center" vertical="bottom"/>
    </xf>
    <xf numFmtId="0" fontId="18" fillId="2" borderId="5" applyNumberFormat="0" applyFont="1" applyFill="1" applyBorder="1" applyAlignment="1" applyProtection="0">
      <alignment horizontal="center" vertical="bottom"/>
    </xf>
    <xf numFmtId="0" fontId="18" fillId="2" borderId="32" applyNumberFormat="0" applyFont="1" applyFill="1" applyBorder="1" applyAlignment="1" applyProtection="0">
      <alignment horizontal="center" vertical="bottom"/>
    </xf>
    <xf numFmtId="0" fontId="3" fillId="2" borderId="11" applyNumberFormat="0" applyFont="1" applyFill="1" applyBorder="1" applyAlignment="1" applyProtection="0">
      <alignment vertical="center" wrapText="1"/>
    </xf>
    <xf numFmtId="0" fontId="3" fillId="2" borderId="19" applyNumberFormat="0" applyFont="1" applyFill="1" applyBorder="1" applyAlignment="1" applyProtection="0">
      <alignment vertical="center" wrapText="1"/>
    </xf>
    <xf numFmtId="0" fontId="5" fillId="2" borderId="5" applyNumberFormat="0" applyFont="1" applyFill="1" applyBorder="1" applyAlignment="1" applyProtection="0">
      <alignment vertical="bottom"/>
    </xf>
    <xf numFmtId="49" fontId="16" fillId="2" borderId="10" applyNumberFormat="1" applyFont="1" applyFill="1" applyBorder="1" applyAlignment="1" applyProtection="0">
      <alignment horizontal="right" vertical="center" wrapText="1"/>
    </xf>
    <xf numFmtId="0" fontId="16" fillId="2" borderId="11" applyNumberFormat="0" applyFont="1" applyFill="1" applyBorder="1" applyAlignment="1" applyProtection="0">
      <alignment horizontal="right" vertical="center" wrapText="1"/>
    </xf>
    <xf numFmtId="0" fontId="16" fillId="2" borderId="12" applyNumberFormat="0" applyFont="1" applyFill="1" applyBorder="1" applyAlignment="1" applyProtection="0">
      <alignment horizontal="right" vertical="center" wrapText="1"/>
    </xf>
    <xf numFmtId="0" fontId="3" fillId="2" borderId="15" applyNumberFormat="0" applyFont="1" applyFill="1" applyBorder="1" applyAlignment="1" applyProtection="0">
      <alignment vertical="center" wrapText="1"/>
    </xf>
    <xf numFmtId="0" fontId="16" fillId="2" borderId="9" applyNumberFormat="1" applyFont="1" applyFill="1" applyBorder="1" applyAlignment="1" applyProtection="0">
      <alignment horizontal="right" vertical="bottom" wrapText="1"/>
    </xf>
    <xf numFmtId="0" fontId="16" fillId="2" borderId="9" applyNumberFormat="0" applyFont="1" applyFill="1" applyBorder="1" applyAlignment="1" applyProtection="0">
      <alignment horizontal="right" vertical="bottom" wrapText="1"/>
    </xf>
    <xf numFmtId="0" fontId="5" fillId="2" borderId="24" applyNumberFormat="0" applyFont="1" applyFill="1" applyBorder="1" applyAlignment="1" applyProtection="0">
      <alignment vertical="bottom"/>
    </xf>
    <xf numFmtId="0" fontId="17" fillId="2" borderId="5" applyNumberFormat="0" applyFont="1" applyFill="1" applyBorder="1" applyAlignment="1" applyProtection="0">
      <alignment horizontal="center" vertical="bottom"/>
    </xf>
    <xf numFmtId="0" fontId="3" fillId="2" borderId="11" applyNumberFormat="0" applyFont="1" applyFill="1" applyBorder="1" applyAlignment="1" applyProtection="0">
      <alignment horizontal="center" vertical="center" wrapText="1"/>
    </xf>
    <xf numFmtId="0" fontId="3" fillId="2" borderId="5" applyNumberFormat="0" applyFont="1" applyFill="1" applyBorder="1" applyAlignment="1" applyProtection="0">
      <alignment horizontal="center" vertical="center"/>
    </xf>
    <xf numFmtId="61" fontId="3" fillId="2" borderId="11" applyNumberFormat="1" applyFont="1" applyFill="1" applyBorder="1" applyAlignment="1" applyProtection="0">
      <alignment vertical="bottom"/>
    </xf>
    <xf numFmtId="0" fontId="5" fillId="2" borderId="11" applyNumberFormat="0" applyFont="1" applyFill="1" applyBorder="1" applyAlignment="1" applyProtection="0">
      <alignment vertical="bottom"/>
    </xf>
    <xf numFmtId="0" fontId="7" fillId="2" borderId="5" applyNumberFormat="0" applyFont="1" applyFill="1" applyBorder="1" applyAlignment="1" applyProtection="0">
      <alignment vertical="bottom"/>
    </xf>
    <xf numFmtId="0" fontId="5" fillId="2" borderId="32" applyNumberFormat="0" applyFont="1" applyFill="1" applyBorder="1" applyAlignment="1" applyProtection="0">
      <alignment vertical="bottom"/>
    </xf>
    <xf numFmtId="0" fontId="3" fillId="2" borderId="15" applyNumberFormat="0" applyFont="1" applyFill="1" applyBorder="1" applyAlignment="1" applyProtection="0">
      <alignment horizontal="center" vertical="center"/>
    </xf>
    <xf numFmtId="62" fontId="16" fillId="2" borderId="9" applyNumberFormat="1" applyFont="1" applyFill="1" applyBorder="1" applyAlignment="1" applyProtection="0">
      <alignment horizontal="right" vertical="bottom"/>
    </xf>
    <xf numFmtId="0" fontId="16" fillId="2" borderId="9" applyNumberFormat="0" applyFont="1" applyFill="1" applyBorder="1" applyAlignment="1" applyProtection="0">
      <alignment horizontal="right" vertical="bottom"/>
    </xf>
    <xf numFmtId="0" fontId="3" fillId="2" borderId="11" applyNumberFormat="0" applyFont="1" applyFill="1" applyBorder="1" applyAlignment="1" applyProtection="0">
      <alignment vertical="bottom"/>
    </xf>
    <xf numFmtId="0" fontId="3" fillId="2" borderId="11" applyNumberFormat="0" applyFont="1" applyFill="1" applyBorder="1" applyAlignment="1" applyProtection="0">
      <alignment horizontal="left" vertical="center"/>
    </xf>
    <xf numFmtId="60" fontId="16" fillId="2" borderId="9" applyNumberFormat="1" applyFont="1" applyFill="1" applyBorder="1" applyAlignment="1" applyProtection="0">
      <alignment horizontal="right" vertical="bottom"/>
    </xf>
    <xf numFmtId="49" fontId="18" fillId="36" borderId="10" applyNumberFormat="1" applyFont="1" applyFill="1" applyBorder="1" applyAlignment="1" applyProtection="0">
      <alignment horizontal="right" vertical="center" wrapText="1"/>
    </xf>
    <xf numFmtId="0" fontId="18" fillId="36" borderId="11" applyNumberFormat="0" applyFont="1" applyFill="1" applyBorder="1" applyAlignment="1" applyProtection="0">
      <alignment horizontal="right" vertical="center" wrapText="1"/>
    </xf>
    <xf numFmtId="0" fontId="18" fillId="36" borderId="12" applyNumberFormat="0" applyFont="1" applyFill="1" applyBorder="1" applyAlignment="1" applyProtection="0">
      <alignment horizontal="right" vertical="center" wrapText="1"/>
    </xf>
    <xf numFmtId="61" fontId="18" fillId="36" borderId="10" applyNumberFormat="1" applyFont="1" applyFill="1" applyBorder="1" applyAlignment="1" applyProtection="0">
      <alignment horizontal="center" vertical="bottom"/>
    </xf>
    <xf numFmtId="61" fontId="18" fillId="36" borderId="12" applyNumberFormat="1" applyFont="1" applyFill="1" applyBorder="1" applyAlignment="1" applyProtection="0">
      <alignment horizontal="center" vertical="bottom"/>
    </xf>
    <xf numFmtId="49" fontId="5" fillId="2" borderId="5" applyNumberFormat="1" applyFont="1" applyFill="1" applyBorder="1" applyAlignment="1" applyProtection="0">
      <alignment horizontal="left" vertical="center"/>
    </xf>
    <xf numFmtId="0" fontId="5" fillId="2" borderId="5" applyNumberFormat="0" applyFont="1" applyFill="1" applyBorder="1" applyAlignment="1" applyProtection="0">
      <alignment horizontal="left" vertical="center"/>
    </xf>
    <xf numFmtId="0" fontId="5" fillId="2" borderId="32" applyNumberFormat="0" applyFont="1" applyFill="1" applyBorder="1" applyAlignment="1" applyProtection="0">
      <alignment horizontal="left" vertical="center"/>
    </xf>
    <xf numFmtId="0" fontId="3" fillId="2" borderId="19" applyNumberFormat="0" applyFont="1" applyFill="1" applyBorder="1" applyAlignment="1" applyProtection="0">
      <alignment vertical="bottom"/>
    </xf>
    <xf numFmtId="0" fontId="3" fillId="2" borderId="19" applyNumberFormat="0" applyFont="1" applyFill="1" applyBorder="1" applyAlignment="1" applyProtection="0">
      <alignment horizontal="left" vertical="center"/>
    </xf>
    <xf numFmtId="61" fontId="3" fillId="2" borderId="19" applyNumberFormat="1" applyFont="1" applyFill="1" applyBorder="1" applyAlignment="1" applyProtection="0">
      <alignment vertical="bottom"/>
    </xf>
    <xf numFmtId="0" fontId="5" fillId="2" borderId="19" applyNumberFormat="0" applyFont="1" applyFill="1" applyBorder="1" applyAlignment="1" applyProtection="0">
      <alignment vertical="bottom"/>
    </xf>
    <xf numFmtId="0" fontId="19" fillId="2" borderId="5" applyNumberFormat="0" applyFont="1" applyFill="1" applyBorder="1" applyAlignment="1" applyProtection="0">
      <alignment vertical="center" wrapText="1"/>
    </xf>
    <xf numFmtId="0" fontId="19" fillId="2" borderId="5" applyNumberFormat="0" applyFont="1" applyFill="1" applyBorder="1" applyAlignment="1" applyProtection="0">
      <alignment vertical="bottom"/>
    </xf>
    <xf numFmtId="0" fontId="19" fillId="2" borderId="5" applyNumberFormat="0" applyFont="1" applyFill="1" applyBorder="1" applyAlignment="1" applyProtection="0">
      <alignment horizontal="left" vertical="center"/>
    </xf>
    <xf numFmtId="0" fontId="19" fillId="2" borderId="5" applyNumberFormat="0" applyFont="1" applyFill="1" applyBorder="1" applyAlignment="1" applyProtection="0">
      <alignment horizontal="center" vertical="center"/>
    </xf>
    <xf numFmtId="61" fontId="19" fillId="2" borderId="5" applyNumberFormat="1" applyFont="1" applyFill="1" applyBorder="1" applyAlignment="1" applyProtection="0">
      <alignment vertical="bottom"/>
    </xf>
    <xf numFmtId="0" fontId="20" fillId="2" borderId="5" applyNumberFormat="0" applyFont="1" applyFill="1" applyBorder="1" applyAlignment="1" applyProtection="0">
      <alignment vertical="bottom"/>
    </xf>
    <xf numFmtId="0" fontId="21" fillId="2" borderId="5" applyNumberFormat="0" applyFont="1" applyFill="1" applyBorder="1" applyAlignment="1" applyProtection="0">
      <alignment vertical="bottom"/>
    </xf>
    <xf numFmtId="0" fontId="20" fillId="2" borderId="32" applyNumberFormat="0" applyFont="1" applyFill="1" applyBorder="1" applyAlignment="1" applyProtection="0">
      <alignment vertical="bottom"/>
    </xf>
    <xf numFmtId="0" fontId="19" fillId="2" borderId="37" applyNumberFormat="0" applyFont="1" applyFill="1" applyBorder="1" applyAlignment="1" applyProtection="0">
      <alignment vertical="center" wrapText="1"/>
    </xf>
    <xf numFmtId="0" fontId="19" fillId="2" borderId="37" applyNumberFormat="0" applyFont="1" applyFill="1" applyBorder="1" applyAlignment="1" applyProtection="0">
      <alignment vertical="bottom"/>
    </xf>
    <xf numFmtId="0" fontId="19" fillId="2" borderId="37" applyNumberFormat="0" applyFont="1" applyFill="1" applyBorder="1" applyAlignment="1" applyProtection="0">
      <alignment horizontal="left" vertical="center"/>
    </xf>
    <xf numFmtId="0" fontId="19" fillId="2" borderId="37" applyNumberFormat="0" applyFont="1" applyFill="1" applyBorder="1" applyAlignment="1" applyProtection="0">
      <alignment horizontal="center" vertical="center"/>
    </xf>
    <xf numFmtId="61" fontId="19" fillId="2" borderId="37" applyNumberFormat="1" applyFont="1" applyFill="1" applyBorder="1" applyAlignment="1" applyProtection="0">
      <alignment vertical="bottom"/>
    </xf>
    <xf numFmtId="0" fontId="20" fillId="2" borderId="37" applyNumberFormat="0" applyFont="1" applyFill="1" applyBorder="1" applyAlignment="1" applyProtection="0">
      <alignment vertical="bottom"/>
    </xf>
    <xf numFmtId="0" fontId="21" fillId="2" borderId="37" applyNumberFormat="0" applyFont="1" applyFill="1" applyBorder="1" applyAlignment="1" applyProtection="0">
      <alignment vertical="bottom"/>
    </xf>
    <xf numFmtId="0" fontId="20" fillId="2" borderId="38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0" borderId="40" applyNumberFormat="0" applyFont="1" applyFill="0" applyBorder="1" applyAlignment="1" applyProtection="0">
      <alignment vertical="bottom"/>
    </xf>
    <xf numFmtId="49" fontId="4" borderId="40" applyNumberFormat="1" applyFont="1" applyFill="0" applyBorder="1" applyAlignment="1" applyProtection="0">
      <alignment horizontal="center" vertical="bottom"/>
    </xf>
    <xf numFmtId="0" fontId="4" borderId="40" applyNumberFormat="0" applyFont="1" applyFill="0" applyBorder="1" applyAlignment="1" applyProtection="0">
      <alignment horizontal="center" vertical="bottom"/>
    </xf>
    <xf numFmtId="0" fontId="4" borderId="41" applyNumberFormat="0" applyFont="1" applyFill="0" applyBorder="1" applyAlignment="1" applyProtection="0">
      <alignment horizontal="center" vertical="bottom"/>
    </xf>
    <xf numFmtId="0" fontId="19" borderId="40" applyNumberFormat="0" applyFont="1" applyFill="0" applyBorder="1" applyAlignment="1" applyProtection="0">
      <alignment vertical="bottom"/>
    </xf>
    <xf numFmtId="0" fontId="19" borderId="42" applyNumberFormat="0" applyFont="1" applyFill="0" applyBorder="1" applyAlignment="1" applyProtection="0">
      <alignment vertical="bottom"/>
    </xf>
    <xf numFmtId="0" fontId="19" borderId="43" applyNumberFormat="0" applyFont="1" applyFill="0" applyBorder="1" applyAlignment="1" applyProtection="0">
      <alignment vertical="bottom"/>
    </xf>
    <xf numFmtId="0" fontId="20" borderId="6" applyNumberFormat="0" applyFont="1" applyFill="0" applyBorder="1" applyAlignment="1" applyProtection="0">
      <alignment horizontal="center" vertical="bottom"/>
    </xf>
    <xf numFmtId="0" fontId="19" borderId="6" applyNumberFormat="0" applyFont="1" applyFill="0" applyBorder="1" applyAlignment="1" applyProtection="0">
      <alignment horizontal="center" vertical="bottom"/>
    </xf>
    <xf numFmtId="0" fontId="19" borderId="44" applyNumberFormat="0" applyFont="1" applyFill="0" applyBorder="1" applyAlignment="1" applyProtection="0">
      <alignment vertical="bottom"/>
    </xf>
    <xf numFmtId="0" fontId="3" borderId="40" applyNumberFormat="0" applyFont="1" applyFill="0" applyBorder="1" applyAlignment="1" applyProtection="0">
      <alignment vertical="bottom"/>
    </xf>
    <xf numFmtId="0" fontId="3" borderId="45" applyNumberFormat="0" applyFont="1" applyFill="0" applyBorder="1" applyAlignment="1" applyProtection="0">
      <alignment vertical="bottom"/>
    </xf>
    <xf numFmtId="0" fontId="3" borderId="9" applyNumberFormat="1" applyFont="1" applyFill="0" applyBorder="1" applyAlignment="1" applyProtection="0">
      <alignment vertical="bottom"/>
    </xf>
    <xf numFmtId="0" fontId="3" borderId="9" applyNumberFormat="0" applyFont="1" applyFill="0" applyBorder="1" applyAlignment="1" applyProtection="0">
      <alignment vertical="bottom"/>
    </xf>
    <xf numFmtId="0" fontId="5" borderId="12" applyNumberFormat="1" applyFont="1" applyFill="0" applyBorder="1" applyAlignment="1" applyProtection="0">
      <alignment horizontal="right" vertical="bottom"/>
    </xf>
    <xf numFmtId="0" fontId="3" borderId="46" applyNumberFormat="0" applyFont="1" applyFill="0" applyBorder="1" applyAlignment="1" applyProtection="0">
      <alignment vertical="bottom"/>
    </xf>
    <xf numFmtId="49" fontId="5" fillId="5" borderId="14" applyNumberFormat="1" applyFont="1" applyFill="1" applyBorder="1" applyAlignment="1" applyProtection="0">
      <alignment horizontal="center" vertical="center" wrapText="1"/>
    </xf>
    <xf numFmtId="49" fontId="5" fillId="9" borderId="14" applyNumberFormat="1" applyFont="1" applyFill="1" applyBorder="1" applyAlignment="1" applyProtection="0">
      <alignment horizontal="center" vertical="center" wrapText="1"/>
    </xf>
    <xf numFmtId="49" fontId="5" fillId="37" borderId="14" applyNumberFormat="1" applyFont="1" applyFill="1" applyBorder="1" applyAlignment="1" applyProtection="0">
      <alignment horizontal="center" vertical="center" wrapText="1"/>
    </xf>
    <xf numFmtId="49" fontId="5" fillId="8" borderId="14" applyNumberFormat="1" applyFont="1" applyFill="1" applyBorder="1" applyAlignment="1" applyProtection="0">
      <alignment horizontal="center" vertical="center" wrapText="1"/>
    </xf>
    <xf numFmtId="0" fontId="5" fillId="5" borderId="15" applyNumberFormat="0" applyFont="1" applyFill="1" applyBorder="1" applyAlignment="1" applyProtection="0">
      <alignment horizontal="center" vertical="center" wrapText="1"/>
    </xf>
    <xf numFmtId="0" fontId="5" fillId="9" borderId="15" applyNumberFormat="0" applyFont="1" applyFill="1" applyBorder="1" applyAlignment="1" applyProtection="0">
      <alignment horizontal="center" vertical="center" wrapText="1"/>
    </xf>
    <xf numFmtId="0" fontId="5" fillId="37" borderId="15" applyNumberFormat="0" applyFont="1" applyFill="1" applyBorder="1" applyAlignment="1" applyProtection="0">
      <alignment horizontal="center" vertical="center" wrapText="1"/>
    </xf>
    <xf numFmtId="0" fontId="5" fillId="8" borderId="15" applyNumberFormat="0" applyFont="1" applyFill="1" applyBorder="1" applyAlignment="1" applyProtection="0">
      <alignment horizontal="center" vertical="center" wrapText="1"/>
    </xf>
    <xf numFmtId="60" fontId="5" borderId="12" applyNumberFormat="1" applyFont="1" applyFill="0" applyBorder="1" applyAlignment="1" applyProtection="0">
      <alignment horizontal="right" vertical="bottom"/>
    </xf>
    <xf numFmtId="0" fontId="9" borderId="41" applyNumberFormat="0" applyFont="1" applyFill="0" applyBorder="1" applyAlignment="1" applyProtection="0">
      <alignment vertical="bottom"/>
    </xf>
    <xf numFmtId="0" fontId="9" borderId="47" applyNumberFormat="0" applyFont="1" applyFill="0" applyBorder="1" applyAlignment="1" applyProtection="0">
      <alignment vertical="bottom"/>
    </xf>
    <xf numFmtId="61" fontId="5" borderId="12" applyNumberFormat="1" applyFont="1" applyFill="0" applyBorder="1" applyAlignment="1" applyProtection="0">
      <alignment horizontal="right" vertical="bottom"/>
    </xf>
    <xf numFmtId="0" fontId="0" borderId="48" applyNumberFormat="0" applyFont="1" applyFill="0" applyBorder="1" applyAlignment="1" applyProtection="0">
      <alignment vertical="bottom"/>
    </xf>
    <xf numFmtId="49" fontId="10" borderId="6" applyNumberFormat="1" applyFont="1" applyFill="0" applyBorder="1" applyAlignment="1" applyProtection="0">
      <alignment horizontal="center" vertical="bottom"/>
    </xf>
    <xf numFmtId="49" fontId="10" borderId="16" applyNumberFormat="1" applyFont="1" applyFill="0" applyBorder="1" applyAlignment="1" applyProtection="0">
      <alignment horizontal="center" vertical="bottom"/>
    </xf>
    <xf numFmtId="0" fontId="5" fillId="5" borderId="17" applyNumberFormat="0" applyFont="1" applyFill="1" applyBorder="1" applyAlignment="1" applyProtection="0">
      <alignment horizontal="center" vertical="center" wrapText="1"/>
    </xf>
    <xf numFmtId="0" fontId="5" fillId="9" borderId="17" applyNumberFormat="0" applyFont="1" applyFill="1" applyBorder="1" applyAlignment="1" applyProtection="0">
      <alignment horizontal="center" vertical="center" wrapText="1"/>
    </xf>
    <xf numFmtId="0" fontId="5" fillId="37" borderId="17" applyNumberFormat="0" applyFont="1" applyFill="1" applyBorder="1" applyAlignment="1" applyProtection="0">
      <alignment horizontal="center" vertical="center" wrapText="1"/>
    </xf>
    <xf numFmtId="0" fontId="5" fillId="8" borderId="17" applyNumberFormat="0" applyFont="1" applyFill="1" applyBorder="1" applyAlignment="1" applyProtection="0">
      <alignment horizontal="center" vertical="center" wrapText="1"/>
    </xf>
    <xf numFmtId="49" fontId="10" borderId="10" applyNumberFormat="1" applyFont="1" applyFill="0" applyBorder="1" applyAlignment="1" applyProtection="0">
      <alignment horizontal="center" vertical="bottom"/>
    </xf>
    <xf numFmtId="49" fontId="10" borderId="11" applyNumberFormat="1" applyFont="1" applyFill="0" applyBorder="1" applyAlignment="1" applyProtection="0">
      <alignment horizontal="center" vertical="bottom"/>
    </xf>
    <xf numFmtId="49" fontId="10" borderId="18" applyNumberFormat="1" applyFont="1" applyFill="0" applyBorder="1" applyAlignment="1" applyProtection="0">
      <alignment horizontal="center" vertical="bottom"/>
    </xf>
    <xf numFmtId="0" fontId="12" borderId="11" applyNumberFormat="0" applyFont="1" applyFill="0" applyBorder="1" applyAlignment="1" applyProtection="0">
      <alignment horizontal="center" vertical="bottom"/>
    </xf>
    <xf numFmtId="0" fontId="12" borderId="18" applyNumberFormat="0" applyFont="1" applyFill="0" applyBorder="1" applyAlignment="1" applyProtection="0">
      <alignment horizontal="center" vertical="bottom"/>
    </xf>
    <xf numFmtId="49" fontId="5" fillId="2" borderId="49" applyNumberFormat="1" applyFont="1" applyFill="1" applyBorder="1" applyAlignment="1" applyProtection="0">
      <alignment horizontal="center" vertical="center"/>
    </xf>
    <xf numFmtId="49" fontId="3" borderId="9" applyNumberFormat="1" applyFont="1" applyFill="0" applyBorder="1" applyAlignment="1" applyProtection="0">
      <alignment vertical="bottom"/>
    </xf>
    <xf numFmtId="49" fontId="3" fillId="2" borderId="9" applyNumberFormat="1" applyFont="1" applyFill="1" applyBorder="1" applyAlignment="1" applyProtection="0">
      <alignment horizontal="left" vertical="center"/>
    </xf>
    <xf numFmtId="0" fontId="3" borderId="9" applyNumberFormat="1" applyFont="1" applyFill="0" applyBorder="1" applyAlignment="1" applyProtection="0">
      <alignment horizontal="center" vertical="bottom"/>
    </xf>
    <xf numFmtId="59" fontId="3" borderId="9" applyNumberFormat="1" applyFont="1" applyFill="0" applyBorder="1" applyAlignment="1" applyProtection="0">
      <alignment vertical="bottom"/>
    </xf>
    <xf numFmtId="0" fontId="5" borderId="9" applyNumberFormat="0" applyFont="1" applyFill="0" applyBorder="1" applyAlignment="1" applyProtection="0">
      <alignment vertical="bottom"/>
    </xf>
    <xf numFmtId="0" fontId="5" fillId="34" borderId="9" applyNumberFormat="0" applyFont="1" applyFill="1" applyBorder="1" applyAlignment="1" applyProtection="0">
      <alignment vertical="bottom"/>
    </xf>
    <xf numFmtId="0" fontId="3" borderId="9" applyNumberFormat="1" applyFont="1" applyFill="0" applyBorder="1" applyAlignment="1" applyProtection="0">
      <alignment horizontal="right" vertical="bottom"/>
    </xf>
    <xf numFmtId="60" fontId="3" borderId="9" applyNumberFormat="1" applyFont="1" applyFill="0" applyBorder="1" applyAlignment="1" applyProtection="0">
      <alignment horizontal="right" vertical="bottom"/>
    </xf>
    <xf numFmtId="64" fontId="3" borderId="9" applyNumberFormat="1" applyFont="1" applyFill="0" applyBorder="1" applyAlignment="1" applyProtection="0">
      <alignment vertical="bottom"/>
    </xf>
    <xf numFmtId="0" fontId="5" fillId="2" borderId="49" applyNumberFormat="0" applyFont="1" applyFill="1" applyBorder="1" applyAlignment="1" applyProtection="0">
      <alignment horizontal="center" vertical="center"/>
    </xf>
    <xf numFmtId="0" fontId="5" fillId="2" borderId="50" applyNumberFormat="0" applyFont="1" applyFill="1" applyBorder="1" applyAlignment="1" applyProtection="0">
      <alignment horizontal="center" vertical="center"/>
    </xf>
    <xf numFmtId="49" fontId="3" borderId="21" applyNumberFormat="1" applyFont="1" applyFill="0" applyBorder="1" applyAlignment="1" applyProtection="0">
      <alignment vertical="bottom"/>
    </xf>
    <xf numFmtId="49" fontId="3" fillId="2" borderId="21" applyNumberFormat="1" applyFont="1" applyFill="1" applyBorder="1" applyAlignment="1" applyProtection="0">
      <alignment horizontal="left" vertical="center"/>
    </xf>
    <xf numFmtId="0" fontId="3" borderId="21" applyNumberFormat="1" applyFont="1" applyFill="0" applyBorder="1" applyAlignment="1" applyProtection="0">
      <alignment horizontal="center" vertical="bottom"/>
    </xf>
    <xf numFmtId="59" fontId="3" borderId="21" applyNumberFormat="1" applyFont="1" applyFill="0" applyBorder="1" applyAlignment="1" applyProtection="0">
      <alignment vertical="bottom"/>
    </xf>
    <xf numFmtId="0" fontId="5" borderId="21" applyNumberFormat="0" applyFont="1" applyFill="0" applyBorder="1" applyAlignment="1" applyProtection="0">
      <alignment vertical="bottom"/>
    </xf>
    <xf numFmtId="0" fontId="5" fillId="34" borderId="21" applyNumberFormat="0" applyFont="1" applyFill="1" applyBorder="1" applyAlignment="1" applyProtection="0">
      <alignment vertical="bottom"/>
    </xf>
    <xf numFmtId="0" fontId="3" borderId="21" applyNumberFormat="1" applyFont="1" applyFill="0" applyBorder="1" applyAlignment="1" applyProtection="0">
      <alignment vertical="bottom"/>
    </xf>
    <xf numFmtId="0" fontId="3" borderId="21" applyNumberFormat="1" applyFont="1" applyFill="0" applyBorder="1" applyAlignment="1" applyProtection="0">
      <alignment horizontal="right" vertical="bottom"/>
    </xf>
    <xf numFmtId="60" fontId="3" borderId="21" applyNumberFormat="1" applyFont="1" applyFill="0" applyBorder="1" applyAlignment="1" applyProtection="0">
      <alignment horizontal="right" vertical="bottom"/>
    </xf>
    <xf numFmtId="64" fontId="3" borderId="21" applyNumberFormat="1" applyFont="1" applyFill="0" applyBorder="1" applyAlignment="1" applyProtection="0">
      <alignment vertical="bottom"/>
    </xf>
    <xf numFmtId="49" fontId="5" fillId="2" borderId="51" applyNumberFormat="1" applyFont="1" applyFill="1" applyBorder="1" applyAlignment="1" applyProtection="0">
      <alignment horizontal="center" vertical="center" wrapText="1"/>
    </xf>
    <xf numFmtId="49" fontId="3" borderId="22" applyNumberFormat="1" applyFont="1" applyFill="0" applyBorder="1" applyAlignment="1" applyProtection="0">
      <alignment vertical="bottom"/>
    </xf>
    <xf numFmtId="49" fontId="3" fillId="2" borderId="22" applyNumberFormat="1" applyFont="1" applyFill="1" applyBorder="1" applyAlignment="1" applyProtection="0">
      <alignment horizontal="left" vertical="center"/>
    </xf>
    <xf numFmtId="0" fontId="3" fillId="2" borderId="22" applyNumberFormat="1" applyFont="1" applyFill="1" applyBorder="1" applyAlignment="1" applyProtection="0">
      <alignment horizontal="center" vertical="center"/>
    </xf>
    <xf numFmtId="61" fontId="3" borderId="22" applyNumberFormat="1" applyFont="1" applyFill="0" applyBorder="1" applyAlignment="1" applyProtection="0">
      <alignment vertical="bottom"/>
    </xf>
    <xf numFmtId="0" fontId="5" fillId="17" borderId="22" applyNumberFormat="0" applyFont="1" applyFill="1" applyBorder="1" applyAlignment="1" applyProtection="0">
      <alignment vertical="bottom"/>
    </xf>
    <xf numFmtId="0" fontId="5" fillId="18" borderId="22" applyNumberFormat="0" applyFont="1" applyFill="1" applyBorder="1" applyAlignment="1" applyProtection="0">
      <alignment vertical="bottom"/>
    </xf>
    <xf numFmtId="0" fontId="5" fillId="19" borderId="22" applyNumberFormat="0" applyFont="1" applyFill="1" applyBorder="1" applyAlignment="1" applyProtection="0">
      <alignment vertical="bottom"/>
    </xf>
    <xf numFmtId="0" fontId="5" fillId="21" borderId="22" applyNumberFormat="0" applyFont="1" applyFill="1" applyBorder="1" applyAlignment="1" applyProtection="0">
      <alignment vertical="bottom"/>
    </xf>
    <xf numFmtId="0" fontId="5" borderId="22" applyNumberFormat="0" applyFont="1" applyFill="0" applyBorder="1" applyAlignment="1" applyProtection="0">
      <alignment vertical="bottom"/>
    </xf>
    <xf numFmtId="0" fontId="7" fillId="10" borderId="22" applyNumberFormat="0" applyFont="1" applyFill="1" applyBorder="1" applyAlignment="1" applyProtection="0">
      <alignment vertical="bottom"/>
    </xf>
    <xf numFmtId="0" fontId="5" fillId="23" borderId="22" applyNumberFormat="0" applyFont="1" applyFill="1" applyBorder="1" applyAlignment="1" applyProtection="0">
      <alignment vertical="bottom"/>
    </xf>
    <xf numFmtId="0" fontId="5" fillId="34" borderId="22" applyNumberFormat="0" applyFont="1" applyFill="1" applyBorder="1" applyAlignment="1" applyProtection="0">
      <alignment vertical="bottom"/>
    </xf>
    <xf numFmtId="0" fontId="5" fillId="20" borderId="22" applyNumberFormat="0" applyFont="1" applyFill="1" applyBorder="1" applyAlignment="1" applyProtection="0">
      <alignment vertical="bottom"/>
    </xf>
    <xf numFmtId="0" fontId="5" fillId="26" borderId="22" applyNumberFormat="0" applyFont="1" applyFill="1" applyBorder="1" applyAlignment="1" applyProtection="0">
      <alignment vertical="bottom"/>
    </xf>
    <xf numFmtId="0" fontId="3" borderId="22" applyNumberFormat="1" applyFont="1" applyFill="0" applyBorder="1" applyAlignment="1" applyProtection="0">
      <alignment vertical="bottom"/>
    </xf>
    <xf numFmtId="0" fontId="3" borderId="22" applyNumberFormat="1" applyFont="1" applyFill="0" applyBorder="1" applyAlignment="1" applyProtection="0">
      <alignment horizontal="right" vertical="bottom"/>
    </xf>
    <xf numFmtId="60" fontId="3" borderId="22" applyNumberFormat="1" applyFont="1" applyFill="0" applyBorder="1" applyAlignment="1" applyProtection="0">
      <alignment horizontal="right" vertical="bottom"/>
    </xf>
    <xf numFmtId="64" fontId="3" borderId="22" applyNumberFormat="1" applyFont="1" applyFill="0" applyBorder="1" applyAlignment="1" applyProtection="0">
      <alignment vertical="bottom"/>
    </xf>
    <xf numFmtId="0" fontId="5" fillId="2" borderId="45" applyNumberFormat="0" applyFont="1" applyFill="1" applyBorder="1" applyAlignment="1" applyProtection="0">
      <alignment horizontal="center" vertical="center" wrapText="1"/>
    </xf>
    <xf numFmtId="61" fontId="3" borderId="9" applyNumberFormat="1" applyFont="1" applyFill="0" applyBorder="1" applyAlignment="1" applyProtection="0">
      <alignment vertical="bottom"/>
    </xf>
    <xf numFmtId="0" fontId="5" fillId="2" borderId="52" applyNumberFormat="0" applyFont="1" applyFill="1" applyBorder="1" applyAlignment="1" applyProtection="0">
      <alignment horizontal="center" vertical="center" wrapText="1"/>
    </xf>
    <xf numFmtId="0" fontId="3" fillId="2" borderId="21" applyNumberFormat="1" applyFont="1" applyFill="1" applyBorder="1" applyAlignment="1" applyProtection="0">
      <alignment horizontal="center" vertical="center"/>
    </xf>
    <xf numFmtId="61" fontId="3" borderId="21" applyNumberFormat="1" applyFont="1" applyFill="0" applyBorder="1" applyAlignment="1" applyProtection="0">
      <alignment vertical="bottom"/>
    </xf>
    <xf numFmtId="0" fontId="0" borderId="53" applyNumberFormat="0" applyFont="1" applyFill="0" applyBorder="1" applyAlignment="1" applyProtection="0">
      <alignment vertical="bottom"/>
    </xf>
    <xf numFmtId="49" fontId="0" borderId="40" applyNumberFormat="1" applyFont="1" applyFill="0" applyBorder="1" applyAlignment="1" applyProtection="0">
      <alignment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2f2f2"/>
      <rgbColor rgb="ffffff00"/>
      <rgbColor rgb="ff00b050"/>
      <rgbColor rgb="ff009644"/>
      <rgbColor rgb="ffff0000"/>
      <rgbColor rgb="fff3843f"/>
      <rgbColor rgb="ff0070c0"/>
      <rgbColor rgb="ffa5a5a5"/>
      <rgbColor rgb="ff7030a0"/>
      <rgbColor rgb="ff92cddc"/>
      <rgbColor rgb="fffe5634"/>
      <rgbColor rgb="ffff00ff"/>
      <rgbColor rgb="ff99ff33"/>
      <rgbColor rgb="ffffffcc"/>
      <rgbColor rgb="ffd6e3bc"/>
      <rgbColor rgb="ffe5b8b7"/>
      <rgbColor rgb="ffffc285"/>
      <rgbColor rgb="ffd2dae4"/>
      <rgbColor rgb="ffd8d8d8"/>
      <rgbColor rgb="ffccc0d9"/>
      <rgbColor rgb="ffccffff"/>
      <rgbColor rgb="fffea386"/>
      <rgbColor rgb="ffff93ff"/>
      <rgbColor rgb="ffc2d69b"/>
      <rgbColor rgb="ff7b4b23"/>
      <rgbColor rgb="ffffff66"/>
      <rgbColor rgb="ffff7c80"/>
      <rgbColor rgb="ffa5b6ca"/>
      <rgbColor rgb="fffabf8f"/>
      <rgbColor rgb="ff7f7f7f"/>
      <rgbColor rgb="ffccffcc"/>
      <rgbColor rgb="ff00b0f0"/>
      <rgbColor rgb="ff0000ff"/>
      <rgbColor rgb="ffdaeef3"/>
      <rgbColor rgb="ff84ef0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4" Type="http://schemas.openxmlformats.org/officeDocument/2006/relationships/image" Target="../media/image14.jpeg"/><Relationship Id="rId15" Type="http://schemas.openxmlformats.org/officeDocument/2006/relationships/image" Target="../media/image15.jpeg"/><Relationship Id="rId16" Type="http://schemas.openxmlformats.org/officeDocument/2006/relationships/image" Target="../media/image16.jpe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e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e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eg"/><Relationship Id="rId35" Type="http://schemas.openxmlformats.org/officeDocument/2006/relationships/image" Target="../media/image35.jpeg"/><Relationship Id="rId36" Type="http://schemas.openxmlformats.org/officeDocument/2006/relationships/image" Target="../media/image36.jpeg"/><Relationship Id="rId37" Type="http://schemas.openxmlformats.org/officeDocument/2006/relationships/image" Target="../media/image37.jpeg"/><Relationship Id="rId38" Type="http://schemas.openxmlformats.org/officeDocument/2006/relationships/image" Target="../media/image38.jpeg"/><Relationship Id="rId39" Type="http://schemas.openxmlformats.org/officeDocument/2006/relationships/image" Target="../media/image39.jpeg"/><Relationship Id="rId40" Type="http://schemas.openxmlformats.org/officeDocument/2006/relationships/image" Target="../media/image40.jpeg"/><Relationship Id="rId41" Type="http://schemas.openxmlformats.org/officeDocument/2006/relationships/image" Target="../media/image41.jpe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jpe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jpe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jpeg"/><Relationship Id="rId2" Type="http://schemas.openxmlformats.org/officeDocument/2006/relationships/image" Target="../media/image64.jpeg"/><Relationship Id="rId3" Type="http://schemas.openxmlformats.org/officeDocument/2006/relationships/image" Target="../media/image65.jpeg"/><Relationship Id="rId4" Type="http://schemas.openxmlformats.org/officeDocument/2006/relationships/image" Target="../media/image66.jpeg"/><Relationship Id="rId5" Type="http://schemas.openxmlformats.org/officeDocument/2006/relationships/image" Target="../media/image67.jpeg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jpe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114300</xdr:colOff>
      <xdr:row>0</xdr:row>
      <xdr:rowOff>49814</xdr:rowOff>
    </xdr:from>
    <xdr:to>
      <xdr:col>2</xdr:col>
      <xdr:colOff>1352550</xdr:colOff>
      <xdr:row>2</xdr:row>
      <xdr:rowOff>49881</xdr:rowOff>
    </xdr:to>
    <xdr:pic>
      <xdr:nvPicPr>
        <xdr:cNvPr id="2" name="1 Imagen" descr="1 Imagen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584200" y="49813"/>
          <a:ext cx="2990850" cy="69539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8</xdr:row>
      <xdr:rowOff>47625</xdr:rowOff>
    </xdr:from>
    <xdr:to>
      <xdr:col>1</xdr:col>
      <xdr:colOff>1343026</xdr:colOff>
      <xdr:row>8</xdr:row>
      <xdr:rowOff>1133475</xdr:rowOff>
    </xdr:to>
    <xdr:pic>
      <xdr:nvPicPr>
        <xdr:cNvPr id="3" name="4 Imagen" descr="4 Imagen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727075" y="2505075"/>
          <a:ext cx="1085851" cy="10858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9</xdr:row>
      <xdr:rowOff>38100</xdr:rowOff>
    </xdr:from>
    <xdr:to>
      <xdr:col>1</xdr:col>
      <xdr:colOff>1352551</xdr:colOff>
      <xdr:row>9</xdr:row>
      <xdr:rowOff>1171575</xdr:rowOff>
    </xdr:to>
    <xdr:pic>
      <xdr:nvPicPr>
        <xdr:cNvPr id="4" name="5 Imagen" descr="5 Imagen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688975" y="3657600"/>
          <a:ext cx="1133476" cy="1133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10</xdr:row>
      <xdr:rowOff>47625</xdr:rowOff>
    </xdr:from>
    <xdr:to>
      <xdr:col>1</xdr:col>
      <xdr:colOff>1362075</xdr:colOff>
      <xdr:row>10</xdr:row>
      <xdr:rowOff>1152525</xdr:rowOff>
    </xdr:to>
    <xdr:pic>
      <xdr:nvPicPr>
        <xdr:cNvPr id="5" name="6 Imagen" descr="6 Imagen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727075" y="4876800"/>
          <a:ext cx="1104900" cy="110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11</xdr:row>
      <xdr:rowOff>47625</xdr:rowOff>
    </xdr:from>
    <xdr:to>
      <xdr:col>1</xdr:col>
      <xdr:colOff>1285876</xdr:colOff>
      <xdr:row>11</xdr:row>
      <xdr:rowOff>1076325</xdr:rowOff>
    </xdr:to>
    <xdr:pic>
      <xdr:nvPicPr>
        <xdr:cNvPr id="6" name="7 Imagen" descr="7 Imagen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727075" y="6057900"/>
          <a:ext cx="1028701" cy="1028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352425</xdr:colOff>
      <xdr:row>12</xdr:row>
      <xdr:rowOff>38100</xdr:rowOff>
    </xdr:from>
    <xdr:to>
      <xdr:col>1</xdr:col>
      <xdr:colOff>1133476</xdr:colOff>
      <xdr:row>12</xdr:row>
      <xdr:rowOff>819150</xdr:rowOff>
    </xdr:to>
    <xdr:pic>
      <xdr:nvPicPr>
        <xdr:cNvPr id="7" name="8 Imagen" descr="8 Imagen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822325" y="7172325"/>
          <a:ext cx="781051" cy="781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276227</xdr:colOff>
      <xdr:row>13</xdr:row>
      <xdr:rowOff>47628</xdr:rowOff>
    </xdr:from>
    <xdr:to>
      <xdr:col>1</xdr:col>
      <xdr:colOff>1304925</xdr:colOff>
      <xdr:row>13</xdr:row>
      <xdr:rowOff>1076325</xdr:rowOff>
    </xdr:to>
    <xdr:pic>
      <xdr:nvPicPr>
        <xdr:cNvPr id="8" name="9 Imagen" descr="9 Imagen"/>
        <xdr:cNvPicPr>
          <a:picLocks noChangeAspect="1"/>
        </xdr:cNvPicPr>
      </xdr:nvPicPr>
      <xdr:blipFill>
        <a:blip r:embed="rId7">
          <a:extLst/>
        </a:blip>
        <a:stretch>
          <a:fillRect/>
        </a:stretch>
      </xdr:blipFill>
      <xdr:spPr>
        <a:xfrm>
          <a:off x="746127" y="8039103"/>
          <a:ext cx="1028698" cy="10286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14</xdr:row>
      <xdr:rowOff>38099</xdr:rowOff>
    </xdr:from>
    <xdr:to>
      <xdr:col>1</xdr:col>
      <xdr:colOff>1276350</xdr:colOff>
      <xdr:row>14</xdr:row>
      <xdr:rowOff>1038224</xdr:rowOff>
    </xdr:to>
    <xdr:pic>
      <xdr:nvPicPr>
        <xdr:cNvPr id="9" name="10 Imagen" descr="10 Imagen"/>
        <xdr:cNvPicPr>
          <a:picLocks noChangeAspect="1"/>
        </xdr:cNvPicPr>
      </xdr:nvPicPr>
      <xdr:blipFill>
        <a:blip r:embed="rId8">
          <a:extLst/>
        </a:blip>
        <a:stretch>
          <a:fillRect/>
        </a:stretch>
      </xdr:blipFill>
      <xdr:spPr>
        <a:xfrm>
          <a:off x="746125" y="9143999"/>
          <a:ext cx="1000125" cy="1000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15</xdr:row>
      <xdr:rowOff>47624</xdr:rowOff>
    </xdr:from>
    <xdr:to>
      <xdr:col>1</xdr:col>
      <xdr:colOff>1352550</xdr:colOff>
      <xdr:row>15</xdr:row>
      <xdr:rowOff>1238249</xdr:rowOff>
    </xdr:to>
    <xdr:pic>
      <xdr:nvPicPr>
        <xdr:cNvPr id="10" name="11 Imagen" descr="11 Imagen"/>
        <xdr:cNvPicPr>
          <a:picLocks noChangeAspect="1"/>
        </xdr:cNvPicPr>
      </xdr:nvPicPr>
      <xdr:blipFill>
        <a:blip r:embed="rId9">
          <a:extLst/>
        </a:blip>
        <a:stretch>
          <a:fillRect/>
        </a:stretch>
      </xdr:blipFill>
      <xdr:spPr>
        <a:xfrm>
          <a:off x="631825" y="10239374"/>
          <a:ext cx="1190625" cy="11906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16</xdr:row>
      <xdr:rowOff>47627</xdr:rowOff>
    </xdr:from>
    <xdr:to>
      <xdr:col>1</xdr:col>
      <xdr:colOff>1209675</xdr:colOff>
      <xdr:row>16</xdr:row>
      <xdr:rowOff>952500</xdr:rowOff>
    </xdr:to>
    <xdr:pic>
      <xdr:nvPicPr>
        <xdr:cNvPr id="11" name="12 Imagen" descr="12 Imagen"/>
        <xdr:cNvPicPr>
          <a:picLocks noChangeAspect="1"/>
        </xdr:cNvPicPr>
      </xdr:nvPicPr>
      <xdr:blipFill>
        <a:blip r:embed="rId10">
          <a:extLst/>
        </a:blip>
        <a:stretch>
          <a:fillRect/>
        </a:stretch>
      </xdr:blipFill>
      <xdr:spPr>
        <a:xfrm>
          <a:off x="774700" y="11525252"/>
          <a:ext cx="904875" cy="904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17</xdr:row>
      <xdr:rowOff>28574</xdr:rowOff>
    </xdr:from>
    <xdr:to>
      <xdr:col>1</xdr:col>
      <xdr:colOff>1285876</xdr:colOff>
      <xdr:row>17</xdr:row>
      <xdr:rowOff>1095375</xdr:rowOff>
    </xdr:to>
    <xdr:pic>
      <xdr:nvPicPr>
        <xdr:cNvPr id="12" name="2 Imagen" descr="2 Imagen"/>
        <xdr:cNvPicPr>
          <a:picLocks noChangeAspect="1"/>
        </xdr:cNvPicPr>
      </xdr:nvPicPr>
      <xdr:blipFill>
        <a:blip r:embed="rId11">
          <a:extLst/>
        </a:blip>
        <a:stretch>
          <a:fillRect/>
        </a:stretch>
      </xdr:blipFill>
      <xdr:spPr>
        <a:xfrm>
          <a:off x="688975" y="12525374"/>
          <a:ext cx="1066801" cy="1066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228600</xdr:colOff>
      <xdr:row>18</xdr:row>
      <xdr:rowOff>19050</xdr:rowOff>
    </xdr:from>
    <xdr:to>
      <xdr:col>1</xdr:col>
      <xdr:colOff>1247775</xdr:colOff>
      <xdr:row>18</xdr:row>
      <xdr:rowOff>1038225</xdr:rowOff>
    </xdr:to>
    <xdr:pic>
      <xdr:nvPicPr>
        <xdr:cNvPr id="13" name="3 Imagen" descr="3 Imagen"/>
        <xdr:cNvPicPr>
          <a:picLocks noChangeAspect="1"/>
        </xdr:cNvPicPr>
      </xdr:nvPicPr>
      <xdr:blipFill>
        <a:blip r:embed="rId12">
          <a:extLst/>
        </a:blip>
        <a:stretch>
          <a:fillRect/>
        </a:stretch>
      </xdr:blipFill>
      <xdr:spPr>
        <a:xfrm>
          <a:off x="698500" y="13630275"/>
          <a:ext cx="1019175" cy="1019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19</xdr:row>
      <xdr:rowOff>28575</xdr:rowOff>
    </xdr:from>
    <xdr:to>
      <xdr:col>1</xdr:col>
      <xdr:colOff>1238250</xdr:colOff>
      <xdr:row>19</xdr:row>
      <xdr:rowOff>1066800</xdr:rowOff>
    </xdr:to>
    <xdr:pic>
      <xdr:nvPicPr>
        <xdr:cNvPr id="14" name="13 Imagen" descr="13 Imagen"/>
        <xdr:cNvPicPr>
          <a:picLocks noChangeAspect="1"/>
        </xdr:cNvPicPr>
      </xdr:nvPicPr>
      <xdr:blipFill>
        <a:blip r:embed="rId13">
          <a:extLst/>
        </a:blip>
        <a:stretch>
          <a:fillRect/>
        </a:stretch>
      </xdr:blipFill>
      <xdr:spPr>
        <a:xfrm>
          <a:off x="669925" y="14687550"/>
          <a:ext cx="1038225" cy="1038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20</xdr:row>
      <xdr:rowOff>28573</xdr:rowOff>
    </xdr:from>
    <xdr:to>
      <xdr:col>1</xdr:col>
      <xdr:colOff>1362075</xdr:colOff>
      <xdr:row>20</xdr:row>
      <xdr:rowOff>1181098</xdr:rowOff>
    </xdr:to>
    <xdr:pic>
      <xdr:nvPicPr>
        <xdr:cNvPr id="15" name="14 Imagen" descr="14 Imagen"/>
        <xdr:cNvPicPr>
          <a:picLocks noChangeAspect="1"/>
        </xdr:cNvPicPr>
      </xdr:nvPicPr>
      <xdr:blipFill>
        <a:blip r:embed="rId14">
          <a:extLst/>
        </a:blip>
        <a:stretch>
          <a:fillRect/>
        </a:stretch>
      </xdr:blipFill>
      <xdr:spPr>
        <a:xfrm>
          <a:off x="679450" y="15763873"/>
          <a:ext cx="1152525" cy="11525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114301</xdr:colOff>
      <xdr:row>21</xdr:row>
      <xdr:rowOff>28575</xdr:rowOff>
    </xdr:from>
    <xdr:to>
      <xdr:col>1</xdr:col>
      <xdr:colOff>1390651</xdr:colOff>
      <xdr:row>22</xdr:row>
      <xdr:rowOff>0</xdr:rowOff>
    </xdr:to>
    <xdr:pic>
      <xdr:nvPicPr>
        <xdr:cNvPr id="16" name="15 Imagen" descr="15 Imagen"/>
        <xdr:cNvPicPr>
          <a:picLocks noChangeAspect="1"/>
        </xdr:cNvPicPr>
      </xdr:nvPicPr>
      <xdr:blipFill>
        <a:blip r:embed="rId15">
          <a:extLst/>
        </a:blip>
        <a:stretch>
          <a:fillRect/>
        </a:stretch>
      </xdr:blipFill>
      <xdr:spPr>
        <a:xfrm>
          <a:off x="584201" y="16954500"/>
          <a:ext cx="1276351" cy="12763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180976</xdr:colOff>
      <xdr:row>22</xdr:row>
      <xdr:rowOff>28575</xdr:rowOff>
    </xdr:from>
    <xdr:to>
      <xdr:col>1</xdr:col>
      <xdr:colOff>1371600</xdr:colOff>
      <xdr:row>22</xdr:row>
      <xdr:rowOff>1219198</xdr:rowOff>
    </xdr:to>
    <xdr:pic>
      <xdr:nvPicPr>
        <xdr:cNvPr id="17" name="16 Imagen" descr="16 Imagen"/>
        <xdr:cNvPicPr>
          <a:picLocks noChangeAspect="1"/>
        </xdr:cNvPicPr>
      </xdr:nvPicPr>
      <xdr:blipFill>
        <a:blip r:embed="rId16">
          <a:extLst/>
        </a:blip>
        <a:stretch>
          <a:fillRect/>
        </a:stretch>
      </xdr:blipFill>
      <xdr:spPr>
        <a:xfrm>
          <a:off x="650876" y="18259425"/>
          <a:ext cx="1190625" cy="11906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133350</xdr:colOff>
      <xdr:row>23</xdr:row>
      <xdr:rowOff>19050</xdr:rowOff>
    </xdr:from>
    <xdr:to>
      <xdr:col>1</xdr:col>
      <xdr:colOff>1381125</xdr:colOff>
      <xdr:row>24</xdr:row>
      <xdr:rowOff>0</xdr:rowOff>
    </xdr:to>
    <xdr:pic>
      <xdr:nvPicPr>
        <xdr:cNvPr id="18" name="17 Imagen" descr="17 Imagen"/>
        <xdr:cNvPicPr>
          <a:picLocks noChangeAspect="1"/>
        </xdr:cNvPicPr>
      </xdr:nvPicPr>
      <xdr:blipFill>
        <a:blip r:embed="rId17">
          <a:extLst/>
        </a:blip>
        <a:stretch>
          <a:fillRect/>
        </a:stretch>
      </xdr:blipFill>
      <xdr:spPr>
        <a:xfrm>
          <a:off x="603250" y="19488150"/>
          <a:ext cx="1247775" cy="124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171451</xdr:colOff>
      <xdr:row>24</xdr:row>
      <xdr:rowOff>19050</xdr:rowOff>
    </xdr:from>
    <xdr:to>
      <xdr:col>1</xdr:col>
      <xdr:colOff>1381125</xdr:colOff>
      <xdr:row>24</xdr:row>
      <xdr:rowOff>1228723</xdr:rowOff>
    </xdr:to>
    <xdr:pic>
      <xdr:nvPicPr>
        <xdr:cNvPr id="19" name="18 Imagen" descr="18 Imagen"/>
        <xdr:cNvPicPr>
          <a:picLocks noChangeAspect="1"/>
        </xdr:cNvPicPr>
      </xdr:nvPicPr>
      <xdr:blipFill>
        <a:blip r:embed="rId18">
          <a:extLst/>
        </a:blip>
        <a:stretch>
          <a:fillRect/>
        </a:stretch>
      </xdr:blipFill>
      <xdr:spPr>
        <a:xfrm>
          <a:off x="641351" y="20754975"/>
          <a:ext cx="1209675" cy="12096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</xdr:colOff>
      <xdr:row>25</xdr:row>
      <xdr:rowOff>28575</xdr:rowOff>
    </xdr:from>
    <xdr:to>
      <xdr:col>1</xdr:col>
      <xdr:colOff>1466850</xdr:colOff>
      <xdr:row>25</xdr:row>
      <xdr:rowOff>1466850</xdr:rowOff>
    </xdr:to>
    <xdr:pic>
      <xdr:nvPicPr>
        <xdr:cNvPr id="20" name="19 Imagen" descr="19 Imagen"/>
        <xdr:cNvPicPr>
          <a:picLocks noChangeAspect="1"/>
        </xdr:cNvPicPr>
      </xdr:nvPicPr>
      <xdr:blipFill>
        <a:blip r:embed="rId19">
          <a:extLst/>
        </a:blip>
        <a:stretch>
          <a:fillRect/>
        </a:stretch>
      </xdr:blipFill>
      <xdr:spPr>
        <a:xfrm>
          <a:off x="498475" y="22012275"/>
          <a:ext cx="1438275" cy="1438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114301</xdr:colOff>
      <xdr:row>26</xdr:row>
      <xdr:rowOff>19051</xdr:rowOff>
    </xdr:from>
    <xdr:to>
      <xdr:col>1</xdr:col>
      <xdr:colOff>1428750</xdr:colOff>
      <xdr:row>26</xdr:row>
      <xdr:rowOff>1333500</xdr:rowOff>
    </xdr:to>
    <xdr:pic>
      <xdr:nvPicPr>
        <xdr:cNvPr id="21" name="20 Imagen" descr="20 Imagen"/>
        <xdr:cNvPicPr>
          <a:picLocks noChangeAspect="1"/>
        </xdr:cNvPicPr>
      </xdr:nvPicPr>
      <xdr:blipFill>
        <a:blip r:embed="rId20">
          <a:extLst/>
        </a:blip>
        <a:stretch>
          <a:fillRect/>
        </a:stretch>
      </xdr:blipFill>
      <xdr:spPr>
        <a:xfrm>
          <a:off x="584201" y="23507701"/>
          <a:ext cx="1314450" cy="13144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180976</xdr:colOff>
      <xdr:row>27</xdr:row>
      <xdr:rowOff>57150</xdr:rowOff>
    </xdr:from>
    <xdr:to>
      <xdr:col>1</xdr:col>
      <xdr:colOff>1438276</xdr:colOff>
      <xdr:row>27</xdr:row>
      <xdr:rowOff>1314450</xdr:rowOff>
    </xdr:to>
    <xdr:pic>
      <xdr:nvPicPr>
        <xdr:cNvPr id="22" name="21 Imagen" descr="21 Imagen"/>
        <xdr:cNvPicPr>
          <a:picLocks noChangeAspect="1"/>
        </xdr:cNvPicPr>
      </xdr:nvPicPr>
      <xdr:blipFill>
        <a:blip r:embed="rId21">
          <a:extLst/>
        </a:blip>
        <a:stretch>
          <a:fillRect/>
        </a:stretch>
      </xdr:blipFill>
      <xdr:spPr>
        <a:xfrm>
          <a:off x="650876" y="24898350"/>
          <a:ext cx="1257301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114300</xdr:colOff>
      <xdr:row>28</xdr:row>
      <xdr:rowOff>28575</xdr:rowOff>
    </xdr:from>
    <xdr:to>
      <xdr:col>1</xdr:col>
      <xdr:colOff>1428751</xdr:colOff>
      <xdr:row>28</xdr:row>
      <xdr:rowOff>1343025</xdr:rowOff>
    </xdr:to>
    <xdr:pic>
      <xdr:nvPicPr>
        <xdr:cNvPr id="23" name="22 Imagen" descr="22 Imagen"/>
        <xdr:cNvPicPr>
          <a:picLocks noChangeAspect="1"/>
        </xdr:cNvPicPr>
      </xdr:nvPicPr>
      <xdr:blipFill>
        <a:blip r:embed="rId22">
          <a:extLst/>
        </a:blip>
        <a:stretch>
          <a:fillRect/>
        </a:stretch>
      </xdr:blipFill>
      <xdr:spPr>
        <a:xfrm>
          <a:off x="584200" y="26231850"/>
          <a:ext cx="1314451" cy="1314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276227</xdr:colOff>
      <xdr:row>29</xdr:row>
      <xdr:rowOff>66675</xdr:rowOff>
    </xdr:from>
    <xdr:to>
      <xdr:col>1</xdr:col>
      <xdr:colOff>1314451</xdr:colOff>
      <xdr:row>29</xdr:row>
      <xdr:rowOff>1104900</xdr:rowOff>
    </xdr:to>
    <xdr:pic>
      <xdr:nvPicPr>
        <xdr:cNvPr id="24" name="23 Imagen" descr="23 Imagen"/>
        <xdr:cNvPicPr>
          <a:picLocks noChangeAspect="1"/>
        </xdr:cNvPicPr>
      </xdr:nvPicPr>
      <xdr:blipFill>
        <a:blip r:embed="rId23">
          <a:extLst/>
        </a:blip>
        <a:stretch>
          <a:fillRect/>
        </a:stretch>
      </xdr:blipFill>
      <xdr:spPr>
        <a:xfrm>
          <a:off x="746127" y="27632025"/>
          <a:ext cx="1038224" cy="1038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133351</xdr:colOff>
      <xdr:row>30</xdr:row>
      <xdr:rowOff>38100</xdr:rowOff>
    </xdr:from>
    <xdr:to>
      <xdr:col>1</xdr:col>
      <xdr:colOff>1352550</xdr:colOff>
      <xdr:row>30</xdr:row>
      <xdr:rowOff>1257300</xdr:rowOff>
    </xdr:to>
    <xdr:pic>
      <xdr:nvPicPr>
        <xdr:cNvPr id="25" name="24 Imagen" descr="24 Imagen"/>
        <xdr:cNvPicPr>
          <a:picLocks noChangeAspect="1"/>
        </xdr:cNvPicPr>
      </xdr:nvPicPr>
      <xdr:blipFill>
        <a:blip r:embed="rId24">
          <a:extLst/>
        </a:blip>
        <a:stretch>
          <a:fillRect/>
        </a:stretch>
      </xdr:blipFill>
      <xdr:spPr>
        <a:xfrm>
          <a:off x="603251" y="28746450"/>
          <a:ext cx="1219200" cy="12192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39</xdr:row>
      <xdr:rowOff>38100</xdr:rowOff>
    </xdr:from>
    <xdr:to>
      <xdr:col>1</xdr:col>
      <xdr:colOff>1304926</xdr:colOff>
      <xdr:row>39</xdr:row>
      <xdr:rowOff>1085850</xdr:rowOff>
    </xdr:to>
    <xdr:pic>
      <xdr:nvPicPr>
        <xdr:cNvPr id="26" name="25 Imagen" descr="25 Imagen"/>
        <xdr:cNvPicPr>
          <a:picLocks noChangeAspect="1"/>
        </xdr:cNvPicPr>
      </xdr:nvPicPr>
      <xdr:blipFill>
        <a:blip r:embed="rId25">
          <a:extLst/>
        </a:blip>
        <a:stretch>
          <a:fillRect/>
        </a:stretch>
      </xdr:blipFill>
      <xdr:spPr>
        <a:xfrm>
          <a:off x="727075" y="30032325"/>
          <a:ext cx="1047751" cy="1047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190500</xdr:colOff>
      <xdr:row>40</xdr:row>
      <xdr:rowOff>38100</xdr:rowOff>
    </xdr:from>
    <xdr:to>
      <xdr:col>1</xdr:col>
      <xdr:colOff>1362075</xdr:colOff>
      <xdr:row>40</xdr:row>
      <xdr:rowOff>1209675</xdr:rowOff>
    </xdr:to>
    <xdr:pic>
      <xdr:nvPicPr>
        <xdr:cNvPr id="27" name="26 Imagen" descr="26 Imagen"/>
        <xdr:cNvPicPr>
          <a:picLocks noChangeAspect="1"/>
        </xdr:cNvPicPr>
      </xdr:nvPicPr>
      <xdr:blipFill>
        <a:blip r:embed="rId26">
          <a:extLst/>
        </a:blip>
        <a:stretch>
          <a:fillRect/>
        </a:stretch>
      </xdr:blipFill>
      <xdr:spPr>
        <a:xfrm>
          <a:off x="660400" y="31156275"/>
          <a:ext cx="1171575" cy="1171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200026</xdr:colOff>
      <xdr:row>41</xdr:row>
      <xdr:rowOff>38100</xdr:rowOff>
    </xdr:from>
    <xdr:to>
      <xdr:col>1</xdr:col>
      <xdr:colOff>1371600</xdr:colOff>
      <xdr:row>41</xdr:row>
      <xdr:rowOff>1209671</xdr:rowOff>
    </xdr:to>
    <xdr:pic>
      <xdr:nvPicPr>
        <xdr:cNvPr id="28" name="27 Imagen" descr="27 Imagen"/>
        <xdr:cNvPicPr>
          <a:picLocks noChangeAspect="1"/>
        </xdr:cNvPicPr>
      </xdr:nvPicPr>
      <xdr:blipFill>
        <a:blip r:embed="rId27">
          <a:extLst/>
        </a:blip>
        <a:stretch>
          <a:fillRect/>
        </a:stretch>
      </xdr:blipFill>
      <xdr:spPr>
        <a:xfrm>
          <a:off x="669926" y="32394525"/>
          <a:ext cx="1171575" cy="1171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133351</xdr:colOff>
      <xdr:row>42</xdr:row>
      <xdr:rowOff>38100</xdr:rowOff>
    </xdr:from>
    <xdr:to>
      <xdr:col>1</xdr:col>
      <xdr:colOff>1428751</xdr:colOff>
      <xdr:row>42</xdr:row>
      <xdr:rowOff>1333500</xdr:rowOff>
    </xdr:to>
    <xdr:pic>
      <xdr:nvPicPr>
        <xdr:cNvPr id="29" name="28 Imagen" descr="28 Imagen"/>
        <xdr:cNvPicPr>
          <a:picLocks noChangeAspect="1"/>
        </xdr:cNvPicPr>
      </xdr:nvPicPr>
      <xdr:blipFill>
        <a:blip r:embed="rId28">
          <a:extLst/>
        </a:blip>
        <a:stretch>
          <a:fillRect/>
        </a:stretch>
      </xdr:blipFill>
      <xdr:spPr>
        <a:xfrm>
          <a:off x="603251" y="33651825"/>
          <a:ext cx="1295401" cy="1295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43</xdr:row>
      <xdr:rowOff>28575</xdr:rowOff>
    </xdr:from>
    <xdr:to>
      <xdr:col>1</xdr:col>
      <xdr:colOff>1390650</xdr:colOff>
      <xdr:row>43</xdr:row>
      <xdr:rowOff>1314450</xdr:rowOff>
    </xdr:to>
    <xdr:pic>
      <xdr:nvPicPr>
        <xdr:cNvPr id="30" name="29 Imagen" descr="29 Imagen"/>
        <xdr:cNvPicPr>
          <a:picLocks noChangeAspect="1"/>
        </xdr:cNvPicPr>
      </xdr:nvPicPr>
      <xdr:blipFill>
        <a:blip r:embed="rId29">
          <a:extLst/>
        </a:blip>
        <a:stretch>
          <a:fillRect/>
        </a:stretch>
      </xdr:blipFill>
      <xdr:spPr>
        <a:xfrm>
          <a:off x="574675" y="35004375"/>
          <a:ext cx="1285875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304800</xdr:colOff>
      <xdr:row>44</xdr:row>
      <xdr:rowOff>47625</xdr:rowOff>
    </xdr:from>
    <xdr:to>
      <xdr:col>1</xdr:col>
      <xdr:colOff>1238251</xdr:colOff>
      <xdr:row>44</xdr:row>
      <xdr:rowOff>981075</xdr:rowOff>
    </xdr:to>
    <xdr:pic>
      <xdr:nvPicPr>
        <xdr:cNvPr id="31" name="30 Imagen" descr="30 Imagen"/>
        <xdr:cNvPicPr>
          <a:picLocks noChangeAspect="1"/>
        </xdr:cNvPicPr>
      </xdr:nvPicPr>
      <xdr:blipFill>
        <a:blip r:embed="rId30">
          <a:extLst/>
        </a:blip>
        <a:stretch>
          <a:fillRect/>
        </a:stretch>
      </xdr:blipFill>
      <xdr:spPr>
        <a:xfrm>
          <a:off x="774700" y="36356925"/>
          <a:ext cx="933451" cy="933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45</xdr:row>
      <xdr:rowOff>28575</xdr:rowOff>
    </xdr:from>
    <xdr:to>
      <xdr:col>1</xdr:col>
      <xdr:colOff>1323976</xdr:colOff>
      <xdr:row>45</xdr:row>
      <xdr:rowOff>1095375</xdr:rowOff>
    </xdr:to>
    <xdr:pic>
      <xdr:nvPicPr>
        <xdr:cNvPr id="32" name="31 Imagen" descr="31 Imagen"/>
        <xdr:cNvPicPr>
          <a:picLocks noChangeAspect="1"/>
        </xdr:cNvPicPr>
      </xdr:nvPicPr>
      <xdr:blipFill>
        <a:blip r:embed="rId31">
          <a:extLst/>
        </a:blip>
        <a:stretch>
          <a:fillRect/>
        </a:stretch>
      </xdr:blipFill>
      <xdr:spPr>
        <a:xfrm>
          <a:off x="727075" y="37357050"/>
          <a:ext cx="1066801" cy="10668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46</xdr:row>
      <xdr:rowOff>38100</xdr:rowOff>
    </xdr:from>
    <xdr:to>
      <xdr:col>1</xdr:col>
      <xdr:colOff>1352549</xdr:colOff>
      <xdr:row>46</xdr:row>
      <xdr:rowOff>1238250</xdr:rowOff>
    </xdr:to>
    <xdr:pic>
      <xdr:nvPicPr>
        <xdr:cNvPr id="33" name="32 Imagen" descr="32 Imagen"/>
        <xdr:cNvPicPr>
          <a:picLocks noChangeAspect="1"/>
        </xdr:cNvPicPr>
      </xdr:nvPicPr>
      <xdr:blipFill>
        <a:blip r:embed="rId32">
          <a:extLst/>
        </a:blip>
        <a:stretch>
          <a:fillRect/>
        </a:stretch>
      </xdr:blipFill>
      <xdr:spPr>
        <a:xfrm>
          <a:off x="622300" y="38481000"/>
          <a:ext cx="1200150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47</xdr:row>
      <xdr:rowOff>28575</xdr:rowOff>
    </xdr:from>
    <xdr:to>
      <xdr:col>1</xdr:col>
      <xdr:colOff>1390650</xdr:colOff>
      <xdr:row>47</xdr:row>
      <xdr:rowOff>1314450</xdr:rowOff>
    </xdr:to>
    <xdr:pic>
      <xdr:nvPicPr>
        <xdr:cNvPr id="34" name="33 Imagen" descr="33 Imagen"/>
        <xdr:cNvPicPr>
          <a:picLocks noChangeAspect="1"/>
        </xdr:cNvPicPr>
      </xdr:nvPicPr>
      <xdr:blipFill>
        <a:blip r:embed="rId33">
          <a:extLst/>
        </a:blip>
        <a:stretch>
          <a:fillRect/>
        </a:stretch>
      </xdr:blipFill>
      <xdr:spPr>
        <a:xfrm>
          <a:off x="574675" y="39766875"/>
          <a:ext cx="1285875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200026</xdr:colOff>
      <xdr:row>48</xdr:row>
      <xdr:rowOff>28575</xdr:rowOff>
    </xdr:from>
    <xdr:to>
      <xdr:col>1</xdr:col>
      <xdr:colOff>1381126</xdr:colOff>
      <xdr:row>48</xdr:row>
      <xdr:rowOff>1209675</xdr:rowOff>
    </xdr:to>
    <xdr:pic>
      <xdr:nvPicPr>
        <xdr:cNvPr id="35" name="34 Imagen" descr="34 Imagen"/>
        <xdr:cNvPicPr>
          <a:picLocks noChangeAspect="1"/>
        </xdr:cNvPicPr>
      </xdr:nvPicPr>
      <xdr:blipFill>
        <a:blip r:embed="rId34">
          <a:extLst/>
        </a:blip>
        <a:stretch>
          <a:fillRect/>
        </a:stretch>
      </xdr:blipFill>
      <xdr:spPr>
        <a:xfrm>
          <a:off x="669926" y="41109900"/>
          <a:ext cx="1181101" cy="1181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180976</xdr:colOff>
      <xdr:row>49</xdr:row>
      <xdr:rowOff>38100</xdr:rowOff>
    </xdr:from>
    <xdr:to>
      <xdr:col>1</xdr:col>
      <xdr:colOff>1381126</xdr:colOff>
      <xdr:row>49</xdr:row>
      <xdr:rowOff>1238250</xdr:rowOff>
    </xdr:to>
    <xdr:pic>
      <xdr:nvPicPr>
        <xdr:cNvPr id="36" name="35 Imagen" descr="35 Imagen"/>
        <xdr:cNvPicPr>
          <a:picLocks noChangeAspect="1"/>
        </xdr:cNvPicPr>
      </xdr:nvPicPr>
      <xdr:blipFill>
        <a:blip r:embed="rId35">
          <a:extLst/>
        </a:blip>
        <a:stretch>
          <a:fillRect/>
        </a:stretch>
      </xdr:blipFill>
      <xdr:spPr>
        <a:xfrm>
          <a:off x="650876" y="42357675"/>
          <a:ext cx="1200151" cy="12001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50</xdr:row>
      <xdr:rowOff>38100</xdr:rowOff>
    </xdr:from>
    <xdr:to>
      <xdr:col>1</xdr:col>
      <xdr:colOff>1362074</xdr:colOff>
      <xdr:row>50</xdr:row>
      <xdr:rowOff>1181096</xdr:rowOff>
    </xdr:to>
    <xdr:pic>
      <xdr:nvPicPr>
        <xdr:cNvPr id="37" name="36 Imagen" descr="36 Imagen"/>
        <xdr:cNvPicPr>
          <a:picLocks noChangeAspect="1"/>
        </xdr:cNvPicPr>
      </xdr:nvPicPr>
      <xdr:blipFill>
        <a:blip r:embed="rId36">
          <a:extLst/>
        </a:blip>
        <a:stretch>
          <a:fillRect/>
        </a:stretch>
      </xdr:blipFill>
      <xdr:spPr>
        <a:xfrm>
          <a:off x="688975" y="43634025"/>
          <a:ext cx="1143000" cy="11429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276225</xdr:colOff>
      <xdr:row>51</xdr:row>
      <xdr:rowOff>38100</xdr:rowOff>
    </xdr:from>
    <xdr:to>
      <xdr:col>1</xdr:col>
      <xdr:colOff>1314451</xdr:colOff>
      <xdr:row>51</xdr:row>
      <xdr:rowOff>1076325</xdr:rowOff>
    </xdr:to>
    <xdr:pic>
      <xdr:nvPicPr>
        <xdr:cNvPr id="38" name="37 Imagen" descr="37 Imagen"/>
        <xdr:cNvPicPr>
          <a:picLocks noChangeAspect="1"/>
        </xdr:cNvPicPr>
      </xdr:nvPicPr>
      <xdr:blipFill>
        <a:blip r:embed="rId37">
          <a:extLst/>
        </a:blip>
        <a:stretch>
          <a:fillRect/>
        </a:stretch>
      </xdr:blipFill>
      <xdr:spPr>
        <a:xfrm>
          <a:off x="746125" y="44843700"/>
          <a:ext cx="1038226" cy="10382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257175</xdr:colOff>
      <xdr:row>52</xdr:row>
      <xdr:rowOff>28575</xdr:rowOff>
    </xdr:from>
    <xdr:to>
      <xdr:col>1</xdr:col>
      <xdr:colOff>1304926</xdr:colOff>
      <xdr:row>52</xdr:row>
      <xdr:rowOff>1076325</xdr:rowOff>
    </xdr:to>
    <xdr:pic>
      <xdr:nvPicPr>
        <xdr:cNvPr id="39" name="38 Imagen" descr="38 Imagen"/>
        <xdr:cNvPicPr>
          <a:picLocks noChangeAspect="1"/>
        </xdr:cNvPicPr>
      </xdr:nvPicPr>
      <xdr:blipFill>
        <a:blip r:embed="rId38">
          <a:extLst/>
        </a:blip>
        <a:stretch>
          <a:fillRect/>
        </a:stretch>
      </xdr:blipFill>
      <xdr:spPr>
        <a:xfrm>
          <a:off x="727075" y="45948600"/>
          <a:ext cx="1047751" cy="1047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142875</xdr:colOff>
      <xdr:row>53</xdr:row>
      <xdr:rowOff>19050</xdr:rowOff>
    </xdr:from>
    <xdr:to>
      <xdr:col>1</xdr:col>
      <xdr:colOff>1400175</xdr:colOff>
      <xdr:row>54</xdr:row>
      <xdr:rowOff>0</xdr:rowOff>
    </xdr:to>
    <xdr:pic>
      <xdr:nvPicPr>
        <xdr:cNvPr id="40" name="39 Imagen" descr="39 Imagen"/>
        <xdr:cNvPicPr>
          <a:picLocks noChangeAspect="1"/>
        </xdr:cNvPicPr>
      </xdr:nvPicPr>
      <xdr:blipFill>
        <a:blip r:embed="rId39">
          <a:extLst/>
        </a:blip>
        <a:stretch>
          <a:fillRect/>
        </a:stretch>
      </xdr:blipFill>
      <xdr:spPr>
        <a:xfrm>
          <a:off x="612775" y="47063025"/>
          <a:ext cx="1257300" cy="12573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123825</xdr:colOff>
      <xdr:row>54</xdr:row>
      <xdr:rowOff>19050</xdr:rowOff>
    </xdr:from>
    <xdr:to>
      <xdr:col>1</xdr:col>
      <xdr:colOff>1409700</xdr:colOff>
      <xdr:row>54</xdr:row>
      <xdr:rowOff>1304925</xdr:rowOff>
    </xdr:to>
    <xdr:pic>
      <xdr:nvPicPr>
        <xdr:cNvPr id="41" name="40 Imagen" descr="40 Imagen"/>
        <xdr:cNvPicPr>
          <a:picLocks noChangeAspect="1"/>
        </xdr:cNvPicPr>
      </xdr:nvPicPr>
      <xdr:blipFill>
        <a:blip r:embed="rId40">
          <a:extLst/>
        </a:blip>
        <a:stretch>
          <a:fillRect/>
        </a:stretch>
      </xdr:blipFill>
      <xdr:spPr>
        <a:xfrm>
          <a:off x="593725" y="48339375"/>
          <a:ext cx="1285875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55</xdr:row>
      <xdr:rowOff>38100</xdr:rowOff>
    </xdr:from>
    <xdr:to>
      <xdr:col>1</xdr:col>
      <xdr:colOff>1333500</xdr:colOff>
      <xdr:row>55</xdr:row>
      <xdr:rowOff>1133475</xdr:rowOff>
    </xdr:to>
    <xdr:pic>
      <xdr:nvPicPr>
        <xdr:cNvPr id="42" name="41 Imagen" descr="41 Imagen"/>
        <xdr:cNvPicPr>
          <a:picLocks noChangeAspect="1"/>
        </xdr:cNvPicPr>
      </xdr:nvPicPr>
      <xdr:blipFill>
        <a:blip r:embed="rId41">
          <a:extLst/>
        </a:blip>
        <a:stretch>
          <a:fillRect/>
        </a:stretch>
      </xdr:blipFill>
      <xdr:spPr>
        <a:xfrm>
          <a:off x="708025" y="49672875"/>
          <a:ext cx="1095375" cy="1095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238125</xdr:colOff>
      <xdr:row>56</xdr:row>
      <xdr:rowOff>38100</xdr:rowOff>
    </xdr:from>
    <xdr:to>
      <xdr:col>1</xdr:col>
      <xdr:colOff>1333500</xdr:colOff>
      <xdr:row>56</xdr:row>
      <xdr:rowOff>1133475</xdr:rowOff>
    </xdr:to>
    <xdr:pic>
      <xdr:nvPicPr>
        <xdr:cNvPr id="43" name="42 Imagen" descr="42 Imagen"/>
        <xdr:cNvPicPr>
          <a:picLocks noChangeAspect="1"/>
        </xdr:cNvPicPr>
      </xdr:nvPicPr>
      <xdr:blipFill>
        <a:blip r:embed="rId42">
          <a:extLst/>
        </a:blip>
        <a:stretch>
          <a:fillRect/>
        </a:stretch>
      </xdr:blipFill>
      <xdr:spPr>
        <a:xfrm>
          <a:off x="708025" y="50834925"/>
          <a:ext cx="1095375" cy="1095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152401</xdr:colOff>
      <xdr:row>57</xdr:row>
      <xdr:rowOff>19050</xdr:rowOff>
    </xdr:from>
    <xdr:to>
      <xdr:col>1</xdr:col>
      <xdr:colOff>1295401</xdr:colOff>
      <xdr:row>58</xdr:row>
      <xdr:rowOff>0</xdr:rowOff>
    </xdr:to>
    <xdr:pic>
      <xdr:nvPicPr>
        <xdr:cNvPr id="44" name="43 Imagen" descr="43 Imagen"/>
        <xdr:cNvPicPr>
          <a:picLocks noChangeAspect="1"/>
        </xdr:cNvPicPr>
      </xdr:nvPicPr>
      <xdr:blipFill>
        <a:blip r:embed="rId43">
          <a:extLst/>
        </a:blip>
        <a:stretch>
          <a:fillRect/>
        </a:stretch>
      </xdr:blipFill>
      <xdr:spPr>
        <a:xfrm>
          <a:off x="622301" y="51987450"/>
          <a:ext cx="1143001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58</xdr:row>
      <xdr:rowOff>19050</xdr:rowOff>
    </xdr:from>
    <xdr:to>
      <xdr:col>1</xdr:col>
      <xdr:colOff>1352550</xdr:colOff>
      <xdr:row>58</xdr:row>
      <xdr:rowOff>1171575</xdr:rowOff>
    </xdr:to>
    <xdr:pic>
      <xdr:nvPicPr>
        <xdr:cNvPr id="45" name="44 Imagen" descr="44 Imagen"/>
        <xdr:cNvPicPr>
          <a:picLocks noChangeAspect="1"/>
        </xdr:cNvPicPr>
      </xdr:nvPicPr>
      <xdr:blipFill>
        <a:blip r:embed="rId44">
          <a:extLst/>
        </a:blip>
        <a:stretch>
          <a:fillRect/>
        </a:stretch>
      </xdr:blipFill>
      <xdr:spPr>
        <a:xfrm>
          <a:off x="669925" y="53149500"/>
          <a:ext cx="1152525" cy="1152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59</xdr:row>
      <xdr:rowOff>28575</xdr:rowOff>
    </xdr:from>
    <xdr:to>
      <xdr:col>1</xdr:col>
      <xdr:colOff>1352550</xdr:colOff>
      <xdr:row>59</xdr:row>
      <xdr:rowOff>1219200</xdr:rowOff>
    </xdr:to>
    <xdr:pic>
      <xdr:nvPicPr>
        <xdr:cNvPr id="46" name="45 Imagen" descr="45 Imagen"/>
        <xdr:cNvPicPr>
          <a:picLocks noChangeAspect="1"/>
        </xdr:cNvPicPr>
      </xdr:nvPicPr>
      <xdr:blipFill>
        <a:blip r:embed="rId45">
          <a:extLst/>
        </a:blip>
        <a:stretch>
          <a:fillRect/>
        </a:stretch>
      </xdr:blipFill>
      <xdr:spPr>
        <a:xfrm>
          <a:off x="631825" y="54340125"/>
          <a:ext cx="1190625" cy="1190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200025</xdr:colOff>
      <xdr:row>60</xdr:row>
      <xdr:rowOff>19050</xdr:rowOff>
    </xdr:from>
    <xdr:to>
      <xdr:col>1</xdr:col>
      <xdr:colOff>1343025</xdr:colOff>
      <xdr:row>60</xdr:row>
      <xdr:rowOff>1162050</xdr:rowOff>
    </xdr:to>
    <xdr:pic>
      <xdr:nvPicPr>
        <xdr:cNvPr id="47" name="46 Imagen" descr="46 Imagen"/>
        <xdr:cNvPicPr>
          <a:picLocks noChangeAspect="1"/>
        </xdr:cNvPicPr>
      </xdr:nvPicPr>
      <xdr:blipFill>
        <a:blip r:embed="rId46">
          <a:extLst/>
        </a:blip>
        <a:stretch>
          <a:fillRect/>
        </a:stretch>
      </xdr:blipFill>
      <xdr:spPr>
        <a:xfrm>
          <a:off x="669925" y="55568850"/>
          <a:ext cx="1143000" cy="11430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161925</xdr:colOff>
      <xdr:row>61</xdr:row>
      <xdr:rowOff>28575</xdr:rowOff>
    </xdr:from>
    <xdr:to>
      <xdr:col>1</xdr:col>
      <xdr:colOff>1409700</xdr:colOff>
      <xdr:row>61</xdr:row>
      <xdr:rowOff>1276350</xdr:rowOff>
    </xdr:to>
    <xdr:pic>
      <xdr:nvPicPr>
        <xdr:cNvPr id="48" name="47 Imagen" descr="47 Imagen"/>
        <xdr:cNvPicPr>
          <a:picLocks noChangeAspect="1"/>
        </xdr:cNvPicPr>
      </xdr:nvPicPr>
      <xdr:blipFill>
        <a:blip r:embed="rId47">
          <a:extLst/>
        </a:blip>
        <a:stretch>
          <a:fillRect/>
        </a:stretch>
      </xdr:blipFill>
      <xdr:spPr>
        <a:xfrm>
          <a:off x="631825" y="56759475"/>
          <a:ext cx="1247775" cy="12477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62</xdr:row>
      <xdr:rowOff>47625</xdr:rowOff>
    </xdr:from>
    <xdr:to>
      <xdr:col>1</xdr:col>
      <xdr:colOff>1276350</xdr:colOff>
      <xdr:row>62</xdr:row>
      <xdr:rowOff>1104900</xdr:rowOff>
    </xdr:to>
    <xdr:pic>
      <xdr:nvPicPr>
        <xdr:cNvPr id="49" name="48 Imagen" descr="48 Imagen"/>
        <xdr:cNvPicPr>
          <a:picLocks noChangeAspect="1"/>
        </xdr:cNvPicPr>
      </xdr:nvPicPr>
      <xdr:blipFill>
        <a:blip r:embed="rId48">
          <a:extLst/>
        </a:blip>
        <a:stretch>
          <a:fillRect/>
        </a:stretch>
      </xdr:blipFill>
      <xdr:spPr>
        <a:xfrm>
          <a:off x="688975" y="58073925"/>
          <a:ext cx="1057275" cy="10572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209550</xdr:colOff>
      <xdr:row>63</xdr:row>
      <xdr:rowOff>28575</xdr:rowOff>
    </xdr:from>
    <xdr:to>
      <xdr:col>1</xdr:col>
      <xdr:colOff>1333499</xdr:colOff>
      <xdr:row>63</xdr:row>
      <xdr:rowOff>1152525</xdr:rowOff>
    </xdr:to>
    <xdr:pic>
      <xdr:nvPicPr>
        <xdr:cNvPr id="50" name="49 Imagen" descr="49 Imagen"/>
        <xdr:cNvPicPr>
          <a:picLocks noChangeAspect="1"/>
        </xdr:cNvPicPr>
      </xdr:nvPicPr>
      <xdr:blipFill>
        <a:blip r:embed="rId49">
          <a:extLst/>
        </a:blip>
        <a:stretch>
          <a:fillRect/>
        </a:stretch>
      </xdr:blipFill>
      <xdr:spPr>
        <a:xfrm>
          <a:off x="679450" y="59207400"/>
          <a:ext cx="1123950" cy="1123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219075</xdr:colOff>
      <xdr:row>64</xdr:row>
      <xdr:rowOff>28575</xdr:rowOff>
    </xdr:from>
    <xdr:to>
      <xdr:col>1</xdr:col>
      <xdr:colOff>1323976</xdr:colOff>
      <xdr:row>64</xdr:row>
      <xdr:rowOff>1133475</xdr:rowOff>
    </xdr:to>
    <xdr:pic>
      <xdr:nvPicPr>
        <xdr:cNvPr id="51" name="50 Imagen" descr="50 Imagen"/>
        <xdr:cNvPicPr>
          <a:picLocks noChangeAspect="1"/>
        </xdr:cNvPicPr>
      </xdr:nvPicPr>
      <xdr:blipFill>
        <a:blip r:embed="rId50">
          <a:extLst/>
        </a:blip>
        <a:stretch>
          <a:fillRect/>
        </a:stretch>
      </xdr:blipFill>
      <xdr:spPr>
        <a:xfrm>
          <a:off x="688975" y="60369450"/>
          <a:ext cx="1104901" cy="1104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190501</xdr:colOff>
      <xdr:row>65</xdr:row>
      <xdr:rowOff>9525</xdr:rowOff>
    </xdr:from>
    <xdr:to>
      <xdr:col>1</xdr:col>
      <xdr:colOff>1343025</xdr:colOff>
      <xdr:row>65</xdr:row>
      <xdr:rowOff>1162050</xdr:rowOff>
    </xdr:to>
    <xdr:pic>
      <xdr:nvPicPr>
        <xdr:cNvPr id="52" name="51 Imagen" descr="51 Imagen"/>
        <xdr:cNvPicPr>
          <a:picLocks noChangeAspect="1"/>
        </xdr:cNvPicPr>
      </xdr:nvPicPr>
      <xdr:blipFill>
        <a:blip r:embed="rId51">
          <a:extLst/>
        </a:blip>
        <a:stretch>
          <a:fillRect/>
        </a:stretch>
      </xdr:blipFill>
      <xdr:spPr>
        <a:xfrm>
          <a:off x="660401" y="61521975"/>
          <a:ext cx="1152525" cy="1152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76200</xdr:colOff>
      <xdr:row>66</xdr:row>
      <xdr:rowOff>57150</xdr:rowOff>
    </xdr:from>
    <xdr:to>
      <xdr:col>1</xdr:col>
      <xdr:colOff>1476375</xdr:colOff>
      <xdr:row>66</xdr:row>
      <xdr:rowOff>1457325</xdr:rowOff>
    </xdr:to>
    <xdr:pic>
      <xdr:nvPicPr>
        <xdr:cNvPr id="53" name="52 Imagen" descr="52 Imagen"/>
        <xdr:cNvPicPr>
          <a:picLocks noChangeAspect="1"/>
        </xdr:cNvPicPr>
      </xdr:nvPicPr>
      <xdr:blipFill>
        <a:blip r:embed="rId52">
          <a:extLst/>
        </a:blip>
        <a:stretch>
          <a:fillRect/>
        </a:stretch>
      </xdr:blipFill>
      <xdr:spPr>
        <a:xfrm>
          <a:off x="546100" y="62760225"/>
          <a:ext cx="1400175" cy="14001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67</xdr:row>
      <xdr:rowOff>28575</xdr:rowOff>
    </xdr:from>
    <xdr:to>
      <xdr:col>1</xdr:col>
      <xdr:colOff>1409700</xdr:colOff>
      <xdr:row>67</xdr:row>
      <xdr:rowOff>1333500</xdr:rowOff>
    </xdr:to>
    <xdr:pic>
      <xdr:nvPicPr>
        <xdr:cNvPr id="54" name="53 Imagen" descr="53 Imagen"/>
        <xdr:cNvPicPr>
          <a:picLocks noChangeAspect="1"/>
        </xdr:cNvPicPr>
      </xdr:nvPicPr>
      <xdr:blipFill>
        <a:blip r:embed="rId53">
          <a:extLst/>
        </a:blip>
        <a:stretch>
          <a:fillRect/>
        </a:stretch>
      </xdr:blipFill>
      <xdr:spPr>
        <a:xfrm>
          <a:off x="574675" y="64227075"/>
          <a:ext cx="1304925" cy="13049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76201</xdr:colOff>
      <xdr:row>68</xdr:row>
      <xdr:rowOff>38100</xdr:rowOff>
    </xdr:from>
    <xdr:to>
      <xdr:col>1</xdr:col>
      <xdr:colOff>1419225</xdr:colOff>
      <xdr:row>68</xdr:row>
      <xdr:rowOff>1381125</xdr:rowOff>
    </xdr:to>
    <xdr:pic>
      <xdr:nvPicPr>
        <xdr:cNvPr id="55" name="54 Imagen" descr="54 Imagen"/>
        <xdr:cNvPicPr>
          <a:picLocks noChangeAspect="1"/>
        </xdr:cNvPicPr>
      </xdr:nvPicPr>
      <xdr:blipFill>
        <a:blip r:embed="rId54">
          <a:extLst/>
        </a:blip>
        <a:stretch>
          <a:fillRect/>
        </a:stretch>
      </xdr:blipFill>
      <xdr:spPr>
        <a:xfrm>
          <a:off x="546101" y="65579625"/>
          <a:ext cx="1343025" cy="13430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95250</xdr:colOff>
      <xdr:row>69</xdr:row>
      <xdr:rowOff>38100</xdr:rowOff>
    </xdr:from>
    <xdr:to>
      <xdr:col>1</xdr:col>
      <xdr:colOff>1465739</xdr:colOff>
      <xdr:row>69</xdr:row>
      <xdr:rowOff>1021424</xdr:rowOff>
    </xdr:to>
    <xdr:pic>
      <xdr:nvPicPr>
        <xdr:cNvPr id="56" name="55 Imagen" descr="55 Imagen"/>
        <xdr:cNvPicPr>
          <a:picLocks noChangeAspect="1"/>
        </xdr:cNvPicPr>
      </xdr:nvPicPr>
      <xdr:blipFill>
        <a:blip r:embed="rId55">
          <a:extLst/>
        </a:blip>
        <a:stretch>
          <a:fillRect/>
        </a:stretch>
      </xdr:blipFill>
      <xdr:spPr>
        <a:xfrm>
          <a:off x="565150" y="66998850"/>
          <a:ext cx="1370490" cy="983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85725</xdr:colOff>
      <xdr:row>70</xdr:row>
      <xdr:rowOff>104775</xdr:rowOff>
    </xdr:from>
    <xdr:to>
      <xdr:col>1</xdr:col>
      <xdr:colOff>1498766</xdr:colOff>
      <xdr:row>70</xdr:row>
      <xdr:rowOff>986159</xdr:rowOff>
    </xdr:to>
    <xdr:pic>
      <xdr:nvPicPr>
        <xdr:cNvPr id="57" name="56 Imagen" descr="56 Imagen"/>
        <xdr:cNvPicPr>
          <a:picLocks noChangeAspect="1"/>
        </xdr:cNvPicPr>
      </xdr:nvPicPr>
      <xdr:blipFill>
        <a:blip r:embed="rId56">
          <a:extLst/>
        </a:blip>
        <a:stretch>
          <a:fillRect/>
        </a:stretch>
      </xdr:blipFill>
      <xdr:spPr>
        <a:xfrm>
          <a:off x="555625" y="68160900"/>
          <a:ext cx="1413041" cy="8813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1763</xdr:colOff>
      <xdr:row>71</xdr:row>
      <xdr:rowOff>104775</xdr:rowOff>
    </xdr:from>
    <xdr:to>
      <xdr:col>1</xdr:col>
      <xdr:colOff>1494719</xdr:colOff>
      <xdr:row>71</xdr:row>
      <xdr:rowOff>910970</xdr:rowOff>
    </xdr:to>
    <xdr:pic>
      <xdr:nvPicPr>
        <xdr:cNvPr id="58" name="57 Imagen" descr="57 Imagen"/>
        <xdr:cNvPicPr>
          <a:picLocks noChangeAspect="1"/>
        </xdr:cNvPicPr>
      </xdr:nvPicPr>
      <xdr:blipFill>
        <a:blip r:embed="rId57">
          <a:extLst/>
        </a:blip>
        <a:stretch>
          <a:fillRect/>
        </a:stretch>
      </xdr:blipFill>
      <xdr:spPr>
        <a:xfrm>
          <a:off x="471663" y="69284850"/>
          <a:ext cx="1492956" cy="8061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21230</xdr:colOff>
      <xdr:row>72</xdr:row>
      <xdr:rowOff>104775</xdr:rowOff>
    </xdr:from>
    <xdr:to>
      <xdr:col>1</xdr:col>
      <xdr:colOff>1531344</xdr:colOff>
      <xdr:row>72</xdr:row>
      <xdr:rowOff>933449</xdr:rowOff>
    </xdr:to>
    <xdr:pic>
      <xdr:nvPicPr>
        <xdr:cNvPr id="59" name="58 Imagen" descr="58 Imagen"/>
        <xdr:cNvPicPr>
          <a:picLocks noChangeAspect="1"/>
        </xdr:cNvPicPr>
      </xdr:nvPicPr>
      <xdr:blipFill>
        <a:blip r:embed="rId58">
          <a:extLst/>
        </a:blip>
        <a:stretch>
          <a:fillRect/>
        </a:stretch>
      </xdr:blipFill>
      <xdr:spPr>
        <a:xfrm>
          <a:off x="491130" y="70323075"/>
          <a:ext cx="1510115" cy="828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77402</xdr:colOff>
      <xdr:row>73</xdr:row>
      <xdr:rowOff>123825</xdr:rowOff>
    </xdr:from>
    <xdr:to>
      <xdr:col>1</xdr:col>
      <xdr:colOff>1485767</xdr:colOff>
      <xdr:row>73</xdr:row>
      <xdr:rowOff>1028699</xdr:rowOff>
    </xdr:to>
    <xdr:pic>
      <xdr:nvPicPr>
        <xdr:cNvPr id="60" name="59 Imagen" descr="59 Imagen"/>
        <xdr:cNvPicPr>
          <a:picLocks noChangeAspect="1"/>
        </xdr:cNvPicPr>
      </xdr:nvPicPr>
      <xdr:blipFill>
        <a:blip r:embed="rId59">
          <a:extLst/>
        </a:blip>
        <a:stretch>
          <a:fillRect/>
        </a:stretch>
      </xdr:blipFill>
      <xdr:spPr>
        <a:xfrm>
          <a:off x="547302" y="71351775"/>
          <a:ext cx="1408366" cy="904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76200</xdr:colOff>
      <xdr:row>74</xdr:row>
      <xdr:rowOff>16098</xdr:rowOff>
    </xdr:from>
    <xdr:to>
      <xdr:col>1</xdr:col>
      <xdr:colOff>1480564</xdr:colOff>
      <xdr:row>74</xdr:row>
      <xdr:rowOff>950000</xdr:rowOff>
    </xdr:to>
    <xdr:pic>
      <xdr:nvPicPr>
        <xdr:cNvPr id="61" name="60 Imagen" descr="60 Imagen"/>
        <xdr:cNvPicPr>
          <a:picLocks noChangeAspect="1"/>
        </xdr:cNvPicPr>
      </xdr:nvPicPr>
      <xdr:blipFill>
        <a:blip r:embed="rId60">
          <a:extLst/>
        </a:blip>
        <a:stretch>
          <a:fillRect/>
        </a:stretch>
      </xdr:blipFill>
      <xdr:spPr>
        <a:xfrm>
          <a:off x="546100" y="72482298"/>
          <a:ext cx="1404364" cy="9339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152400</xdr:colOff>
      <xdr:row>75</xdr:row>
      <xdr:rowOff>49764</xdr:rowOff>
    </xdr:from>
    <xdr:to>
      <xdr:col>1</xdr:col>
      <xdr:colOff>1409699</xdr:colOff>
      <xdr:row>75</xdr:row>
      <xdr:rowOff>1050888</xdr:rowOff>
    </xdr:to>
    <xdr:pic>
      <xdr:nvPicPr>
        <xdr:cNvPr id="62" name="61 Imagen" descr="61 Imagen"/>
        <xdr:cNvPicPr>
          <a:picLocks noChangeAspect="1"/>
        </xdr:cNvPicPr>
      </xdr:nvPicPr>
      <xdr:blipFill>
        <a:blip r:embed="rId61">
          <a:extLst/>
        </a:blip>
        <a:stretch>
          <a:fillRect/>
        </a:stretch>
      </xdr:blipFill>
      <xdr:spPr>
        <a:xfrm>
          <a:off x="622300" y="73516089"/>
          <a:ext cx="1257300" cy="1001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133351</xdr:colOff>
      <xdr:row>76</xdr:row>
      <xdr:rowOff>62941</xdr:rowOff>
    </xdr:from>
    <xdr:to>
      <xdr:col>1</xdr:col>
      <xdr:colOff>1409701</xdr:colOff>
      <xdr:row>76</xdr:row>
      <xdr:rowOff>1085615</xdr:rowOff>
    </xdr:to>
    <xdr:pic>
      <xdr:nvPicPr>
        <xdr:cNvPr id="63" name="62 Imagen" descr="62 Imagen"/>
        <xdr:cNvPicPr>
          <a:picLocks noChangeAspect="1"/>
        </xdr:cNvPicPr>
      </xdr:nvPicPr>
      <xdr:blipFill>
        <a:blip r:embed="rId62">
          <a:extLst/>
        </a:blip>
        <a:stretch>
          <a:fillRect/>
        </a:stretch>
      </xdr:blipFill>
      <xdr:spPr>
        <a:xfrm>
          <a:off x="603251" y="74634166"/>
          <a:ext cx="1276351" cy="10226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77</xdr:row>
      <xdr:rowOff>61168</xdr:rowOff>
    </xdr:from>
    <xdr:to>
      <xdr:col>1</xdr:col>
      <xdr:colOff>1418490</xdr:colOff>
      <xdr:row>77</xdr:row>
      <xdr:rowOff>1323976</xdr:rowOff>
    </xdr:to>
    <xdr:pic>
      <xdr:nvPicPr>
        <xdr:cNvPr id="64" name="63 Imagen" descr="63 Imagen"/>
        <xdr:cNvPicPr>
          <a:picLocks noChangeAspect="1"/>
        </xdr:cNvPicPr>
      </xdr:nvPicPr>
      <xdr:blipFill>
        <a:blip r:embed="rId63">
          <a:extLst/>
        </a:blip>
        <a:stretch>
          <a:fillRect/>
        </a:stretch>
      </xdr:blipFill>
      <xdr:spPr>
        <a:xfrm>
          <a:off x="574675" y="75746818"/>
          <a:ext cx="1313715" cy="12628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304800</xdr:colOff>
      <xdr:row>0</xdr:row>
      <xdr:rowOff>119214</xdr:rowOff>
    </xdr:from>
    <xdr:to>
      <xdr:col>2</xdr:col>
      <xdr:colOff>1475704</xdr:colOff>
      <xdr:row>2</xdr:row>
      <xdr:rowOff>76200</xdr:rowOff>
    </xdr:to>
    <xdr:pic>
      <xdr:nvPicPr>
        <xdr:cNvPr id="66" name="2 Imagen" descr="2 Imagen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774700" y="119214"/>
          <a:ext cx="2936205" cy="6808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</xdr:colOff>
      <xdr:row>7</xdr:row>
      <xdr:rowOff>66675</xdr:rowOff>
    </xdr:from>
    <xdr:to>
      <xdr:col>1</xdr:col>
      <xdr:colOff>1409700</xdr:colOff>
      <xdr:row>7</xdr:row>
      <xdr:rowOff>1447800</xdr:rowOff>
    </xdr:to>
    <xdr:pic>
      <xdr:nvPicPr>
        <xdr:cNvPr id="67" name="1 Imagen" descr="1 Imagen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498475" y="2524125"/>
          <a:ext cx="1381125" cy="1381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104775</xdr:colOff>
      <xdr:row>8</xdr:row>
      <xdr:rowOff>76200</xdr:rowOff>
    </xdr:from>
    <xdr:to>
      <xdr:col>1</xdr:col>
      <xdr:colOff>1390650</xdr:colOff>
      <xdr:row>8</xdr:row>
      <xdr:rowOff>1362075</xdr:rowOff>
    </xdr:to>
    <xdr:pic>
      <xdr:nvPicPr>
        <xdr:cNvPr id="68" name="3 Imagen" descr="3 Imagen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574675" y="4019550"/>
          <a:ext cx="1285875" cy="1285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105517</xdr:colOff>
      <xdr:row>10</xdr:row>
      <xdr:rowOff>87478</xdr:rowOff>
    </xdr:from>
    <xdr:to>
      <xdr:col>1</xdr:col>
      <xdr:colOff>1323975</xdr:colOff>
      <xdr:row>10</xdr:row>
      <xdr:rowOff>1303546</xdr:rowOff>
    </xdr:to>
    <xdr:pic>
      <xdr:nvPicPr>
        <xdr:cNvPr id="69" name="5 Imagen" descr="5 Imagen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575417" y="6745453"/>
          <a:ext cx="1218458" cy="12160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108274</xdr:colOff>
      <xdr:row>9</xdr:row>
      <xdr:rowOff>110023</xdr:rowOff>
    </xdr:from>
    <xdr:to>
      <xdr:col>1</xdr:col>
      <xdr:colOff>1295401</xdr:colOff>
      <xdr:row>9</xdr:row>
      <xdr:rowOff>1297148</xdr:rowOff>
    </xdr:to>
    <xdr:pic>
      <xdr:nvPicPr>
        <xdr:cNvPr id="70" name="6 Imagen" descr="6 Imagen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578174" y="5444023"/>
          <a:ext cx="1187127" cy="11871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85725</xdr:colOff>
      <xdr:row>0</xdr:row>
      <xdr:rowOff>57151</xdr:rowOff>
    </xdr:from>
    <xdr:to>
      <xdr:col>2</xdr:col>
      <xdr:colOff>76200</xdr:colOff>
      <xdr:row>2</xdr:row>
      <xdr:rowOff>180930</xdr:rowOff>
    </xdr:to>
    <xdr:pic>
      <xdr:nvPicPr>
        <xdr:cNvPr id="72" name="1 Imagen" descr="1 Imagen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314325" y="57150"/>
          <a:ext cx="2314575" cy="504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</xdr:col>
      <xdr:colOff>342900</xdr:colOff>
      <xdr:row>1</xdr:row>
      <xdr:rowOff>11712</xdr:rowOff>
    </xdr:from>
    <xdr:to>
      <xdr:col>3</xdr:col>
      <xdr:colOff>276225</xdr:colOff>
      <xdr:row>4</xdr:row>
      <xdr:rowOff>5788</xdr:rowOff>
    </xdr:to>
    <xdr:pic>
      <xdr:nvPicPr>
        <xdr:cNvPr id="74" name="1 Imagen" descr="1 Imagen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812800" y="306987"/>
          <a:ext cx="3387725" cy="7370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Tema de Office">
  <a:themeElements>
    <a:clrScheme name="Tema de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Tema de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Tema de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3000" dir="5400000">
              <a:srgbClr val="000000">
                <a:alpha val="35000"/>
              </a:srgbClr>
            </a:outerShdw>
          </a:effectLst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3000" dir="540000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hyperlink" Target="http://www.hitoholds.com/" TargetMode="External"/><Relationship Id="rId2" Type="http://schemas.openxmlformats.org/officeDocument/2006/relationships/hyperlink" Target="mailto:info@hitoholds.com" TargetMode="External"/><Relationship Id="rId3" Type="http://schemas.openxmlformats.org/officeDocument/2006/relationships/drawing" Target="../drawings/drawing3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Y78"/>
  <sheetViews>
    <sheetView workbookViewId="0" showGridLines="0" defaultGridColor="1"/>
  </sheetViews>
  <sheetFormatPr defaultColWidth="10.8333" defaultRowHeight="15" customHeight="1" outlineLevelRow="0" outlineLevelCol="0"/>
  <cols>
    <col min="1" max="1" width="6.17188" style="1" customWidth="1"/>
    <col min="2" max="2" width="23" style="1" customWidth="1"/>
    <col min="3" max="3" width="28.8516" style="1" customWidth="1"/>
    <col min="4" max="4" width="11.5" style="1" customWidth="1"/>
    <col min="5" max="5" width="10.5" style="1" customWidth="1"/>
    <col min="6" max="6" width="14.6719" style="1" customWidth="1"/>
    <col min="7" max="9" width="9.32812" style="1" customWidth="1"/>
    <col min="10" max="11" width="9.07031" style="1" customWidth="1"/>
    <col min="12" max="13" width="9.32812" style="1" customWidth="1"/>
    <col min="14" max="14" width="9.55469" style="1" customWidth="1"/>
    <col min="15" max="17" width="9.07031" style="1" customWidth="1"/>
    <col min="18" max="18" width="8.35938" style="1" customWidth="1"/>
    <col min="19" max="19" width="9.32812" style="1" customWidth="1"/>
    <col min="20" max="20" width="9.55469" style="1" customWidth="1"/>
    <col min="21" max="21" width="9.32812" style="1" customWidth="1"/>
    <col min="22" max="22" width="8.17188" style="1" customWidth="1"/>
    <col min="23" max="23" width="10.5" style="1" customWidth="1"/>
    <col min="24" max="24" width="14" style="1" customWidth="1"/>
    <col min="25" max="25" width="13.6719" style="1" customWidth="1"/>
    <col min="26" max="16384" width="10.8516" style="1" customWidth="1"/>
  </cols>
  <sheetData>
    <row r="1" ht="35.25" customHeight="1">
      <c r="A1" s="2"/>
      <c r="B1" s="3"/>
      <c r="C1" s="3"/>
      <c r="D1" s="3"/>
      <c r="E1" s="3"/>
      <c r="F1" t="s" s="4">
        <v>0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6"/>
    </row>
    <row r="2" ht="19.5" customHeight="1">
      <c r="A2" s="7"/>
      <c r="B2" s="8"/>
      <c r="C2" s="8"/>
      <c r="D2" s="8"/>
      <c r="E2" s="8"/>
      <c r="F2" s="9"/>
      <c r="G2" s="9"/>
      <c r="H2" s="9"/>
      <c r="I2" s="9"/>
      <c r="J2" s="10"/>
      <c r="K2" s="10"/>
      <c r="L2" s="11"/>
      <c r="M2" s="11"/>
      <c r="N2" s="11"/>
      <c r="O2" s="11"/>
      <c r="P2" s="11"/>
      <c r="Q2" s="11"/>
      <c r="R2" s="11"/>
      <c r="S2" s="9"/>
      <c r="T2" s="9"/>
      <c r="U2" s="9"/>
      <c r="V2" s="9"/>
      <c r="W2" s="9"/>
      <c r="X2" s="9"/>
      <c r="Y2" s="12"/>
    </row>
    <row r="3" ht="27" customHeight="1">
      <c r="A3" s="7"/>
      <c r="B3" s="8"/>
      <c r="C3" s="8"/>
      <c r="D3" s="13"/>
      <c r="E3" s="14"/>
      <c r="F3" t="s" s="15">
        <v>1</v>
      </c>
      <c r="G3" s="16">
        <f>G9*E9+G10*E10+G11*E11+G12*E12+G13*E13+G14*E14+G15*E15+G16*E16+G17*E17+G18*E18+G19*E19+G20*E20+G21*E21+G22*E22+G23*E23+G24*E24+G25*E25+G26*E26+G27*E27+G28*E28+G29*E29+G30*E30+G31*E31+G32*E32+G33*E33+G34*E34+G35*E35+G36*E36+G37*E37+G38*E38+G39*E39+G40*E40+G41*E41+G42*E42+G43*E43+G44*E44+G45*E45+G46*E46+G47*E47+G48*E48+G49*E49+G50*E50+G51*E51+G52*E52+G54*E54+G55*E55+G56*E56+G57*E57+G58*E58+G59*E59+G60*E60+G61*E61+G62*E62+G63*E63+G64*E64+G65*E65+G66*E66+G67*E67+G68*E68+G69*E69+G70*E70+G71*E71+G72*E72+G73*E73+G74*E74+G75*E75+G76*E76+G77*E77+G78*E78</f>
        <v>0</v>
      </c>
      <c r="H3" s="16">
        <f>H9*E9+H10*E10+H11*E11+H12*E12+H13*E13+H14*E14+H15*E15+H16*E16+H17*E17+H18*E18+H19*E19+H20*E20+H21*E21+H22*E22+H23*E23+H24*E24+H25*E25+H26*E26+H27*E27+H28*E28+H29*E29+H30*E30+H31*E31+H32*E32+H33*E33+H34*E34+H35*E35+H36*E36+H37*E37+H38*E38+H39*E39+H40*E40+H41*E41+H42*E42+H43*E43+H44*E44+H45*E45+H46*E46+H47*E47+H48*E48+H49*E49+H50*E50+H51*E51+H52*E52+H54*E54+H55*E55+H56*E56+H57*E57+H58*E58+H59*E59+H60*E60+H61*E61+H62*E62+H63*E63+H64*E64+H65*E65+H66*E66+H67*E67+H68*E68+H69*E69</f>
        <v>0</v>
      </c>
      <c r="I3" s="16">
        <f>I70*E70+I71*E71+I72*E72+I73*E73+I74*E74+I75*E75+I76*E76+I77*E77+I78*E78</f>
        <v>0</v>
      </c>
      <c r="J3" s="16">
        <f>J9*E9+J10*E10+J11*E11+J12*E12+J13*E13+J14*E14+J15*E15+J16*E16+J17*E17+J18*E18+J19*E19+J20*E20+J21*E21+J22*E22+J23*E23+J24*E24+J25*E25+J26*E26+J27*E27+J28*E28+J29*E29+J30*E30+J31*E31+J32*E32+J33*E33+J34*E34+J35*E35+J36*E36+J37*E37+J38*E38+J39*E39+J40*E40+J41*E41+J42*E42+J43*E43+J44*E44+J45*E45+J46*E46+J47*E47+J48*E48+J49*E49+J50*E50+J51*E51+J52*E52+J54*E54+J55*E55+J56*E56+J57*E57+J58*E58+J59*E59+J60*E60+J61*E61+J62*E62+J63*E63+J64*E64+J65*E65+J66*E66+J67*E67+J68*E68+J69*E69+J70*E70+J71*E71+J72*E72+J73*E73+J74*E74+J75*E75+J76*E76+J77*E77+J78*E78</f>
        <v>0</v>
      </c>
      <c r="K3" s="16">
        <f>K9*E9+K10*E10+K11*E11+K12*E12+K13*E13+K14*E14+K15*E15+K16*E16+K17*E17+K18*E18+K19*E19+K20*E20+K21*E21+K22*E22+K23*E23+K24*E24+K25*E25+K26*E26+K27*E27+K28*E28+K29*E29+K30*E30+K31*E31+K32*E32+K33*E33+K34*E34+K35*E35+K36*E36+K37*E37+K38*E38+K39*E39+K40*E40+K41*E41+K42*E42+K43*E43+K44*E44+K45*E45+K46*E46+K47*E47+K48*E48+K49*E49+K50*E50+K51*E51+K52*E52+K54*E54+K55*E55+K56*E56+K57*E57+K58*E58+K59*E59+K60*E60+K61*E61+K62*E62+K63*E63+K64*E64+K65*E65+K66*E66+K67*E67+K68*E68+K69*E69+K70*E70+K71*E71+K72*E72+K73*E73+K74*E74+K75*E75+K76*E76+K77*E77+K78*E78</f>
        <v>0</v>
      </c>
      <c r="L3" s="16">
        <f>L9*E9+L10*E10+L11*E11+L12*E12+L13*E13+L14*E14+L15*E15+L16*E16+L17*E17+L18*E18+L19*E19+L20*E20+L21*E21+L22*E22+L23*E23+L24*E24+L25*E25+L26*E26+L27*E27+L28*E28+L29*E29+L30*E30+L31*E31+L32*E32+L33*E33+L34*E34+L35*E35+L36*E36+L37*E37+L38*E38+L39*E39+L40*E40+L41*E41+L42*E42+L43*E43+L44*E44+L45*E45+L46*E46+L47*E47+L48*E48+L49*E49+L50*E50+L51*E51+L52*E52+L54*E54+L55*E55+L56*E56+L57*E57+L58*E58+L59*E59+L60*E60+L61*E61+L62*E62+L63*E63+L64*E64+L65*E65+L66*E66+L67*E67+L68*E68+L69*E69+L70*E70+L71*E71+L72*E72+L73*E73+L74*E74+L75*E75+L76*E76+L77*E77+L78*E78</f>
        <v>0</v>
      </c>
      <c r="M3" s="16">
        <f>M9*E9+M10*E10+M11*E11+M12*E12+M13*E13+M14*E14+M15*E15+M16*E16+M17*E17+M18*E18+M19*E19+M20*E20+M21*E21+M22*E22+M23*E23+M24*E24+M25*E25+M26*E26+M27*E27+M28*E28+M29*E29+M30*E30+M31*E31+M32*E32+M33*E33+M34*E34+M35*E35+M36*E36+M37*E37+M38*E38+M39*E39+M40*E40+M41*E41+M42*E42+M43*E43+M44*E44+M45*E45+M46*E46+M47*E47+M48*E48+M49*E49+M50*E50+M51*E51+M52*E52+M54*E54+M55*E55+M56*E56+M57*E57+M58*E58+M59*E59+M60*E60+M61*E61+M62*E62+M63*M63+M64*E64+M65*E65+M66*E66+M67*E67+M68*E68+M69*E69</f>
        <v>0</v>
      </c>
      <c r="N3" s="16">
        <f>N9*E9+N10*E10+N11*E11+N12*E12+N13*E13+N14*E14+N15*E15+N16*E16+N17*E17+N18*E18+N19*E19+N20*E20+N21*E21+N22*E22+N23*E23+N24*E24+N25*E25+N26*E26+N27*E27+N28*E28+N29*E29+N30*E30+N31*E31+N32*E32+N33*E33+N34*E34+N35*E35+N36*E36+N37*E37+N38*E38+N39*E39+N40*E40+N41*E41+N42*E42+N43*E43+N44*E44+N45*E45+N46*E46+N47*E47+N48*E48+N49*E49+N50*E50+N51*E51+N52*E52+N54*E54+N55*E55+N56*E56+N57*E57+N58*E58+N59*E59+N60*E60+N61*E61+N62*E62+N63*E63+N64*E64+N65*E65+N66*E66+N67*E67+N68*E68+N69*E69</f>
        <v>0</v>
      </c>
      <c r="O3" s="16">
        <f>O9*E9+O10*E10+O11*E11+O12*E12+O13*E13+O14*E14+O15*E15+O16*E16+O17*E17+O18*E18+O19*E19+O20*E20+O21*E21+O22*E22+O23*E23+O24*E24+O25*E25+O26*E26+O27*E27+O28*E28+O29*E29+O30*E30+O31*E31+O32*E32+O33*E33+O34*E34+O35*E35+O36*E36+O37*E37+O38*E38+O39*E39+O40*E40+O41*E41+O42*E42+O43*E43+O44*E44+O45*E45+O46*E46+O47*E47+O48*E48+O49*E49+O50*E50+O51*E51+O52*E52+O54*E54+O55*E55+O56*E56+O57*E57+O58*E58+O59*E59+O60*E60+O61*E61+O62*E62+O63*E63+O64*E64+O65*E65+O66*E66+O67*E67+O68*E68+O69*E69+O70*E70+O71*E71+O72*E72+O73*E73+O74*E74+O75*E75+O76*E76+O77*E77+O78*E78</f>
        <v>0</v>
      </c>
      <c r="P3" s="16">
        <f>P70*E70+P71*E71+P72*E72+P73*E73+P74*E74+P75*E75+P76*E76+P77*E77+P78*E78</f>
        <v>0</v>
      </c>
      <c r="Q3" s="16">
        <f>Q9*E9+Q10*E10+Q11*E11+Q12*E12+Q13*E13+Q14*E14+Q15*E15+Q16*E16+Q17*E17+Q18*E18+Q19*E19+Q20*E20+Q21*E21+Q22*E22+Q23*E23+Q24*E24+Q25*E25+Q26*E26+Q27*E27+Q28*E28+Q29*E29+Q30*E30+Q31*E31+Q32*E32+Q33*E33+Q34*E34+Q35*E35+Q36*E36+Q37*E37+Q38*E38+Q39*E39+Q40*E40+Q41*E41+Q42*E42+Q43*E43+Q44*E44+Q45*E45+Q46*E46+Q47*E47+Q48*E48+Q49*E49+Q50*E50+Q51*E51+Q52*E52+Q54*E54+Q55*E55+Q56*E56+Q57*E57+Q58*E58+Q59*E59+Q60*E60+Q61*E61+Q62*E62+Q63*E63+Q64*E64+Q65*E65+Q66*E66+Q67*E67+Q68*E68+Q69*E69+Q70*E70+Q71*E71+Q72*E72+Q73*E73+Q74*E74+Q75*E75+Q76*E76+Q77*E77+Q78*E78</f>
        <v>0</v>
      </c>
      <c r="R3" s="16">
        <f>R9*E9+R10*E10+R11*E11+R12*E12+R13*E13+R14*E14+R15*E15+R16*E16+R17*E17+R18*E18+R19*E19+R20*E20+R21*E21+R22*E22+R23*E23+R24*E24+R25*E25+R26*E26+R27*E27+R28*E28+R29*E29+R30*E30+R31*E31+R32*E32+R33*E33+R34*E34+R35*E35+R36*E36+R37*E37+R38*E38+R39*E39+R40*E40+R41*E41+R42*E42+R43*E43+R44*E44+R45*E45+R46*E46+R47*E47+R48*E48+R49*E49+R50*E50+R51*E51+R52*E52+R54*E54+R55*E55+R56*E56+R57*E57+R58*E58+R59*E59+R60*E60+R61*E61+R62*E62+R63*E63+R64*E64+R65*E65+R66*E66+R67*E67+R68*E68+R69*E69+R70*E70+R71*E71+R72*E72+R73*E73+R74*E74+R75*E75+R76*E76+R77*E77+R78*E78</f>
        <v>0</v>
      </c>
      <c r="S3" s="16">
        <f>S9*E9+S10*E10+S11*E11+S12*E12+S13*E13+S14*E14+S15*E15+S16*E16+S17*E17+S18*E18+S19*E19+S20*E20+S21*E21+S22*E22+S23*E23+S24*E24+S25*E25+S26*E26+S27*E27+S28*E28+S29*E29+S30*E30+S31*E31+S32*E32+S33*E33+S34*E34+S35*E35+S36*E36+S37*E37+S38*E38+S39*E39+S40*E40+S41*E41+S42*E42+S43*E43+S44*E44+S45*E45+S46*E46+S47*E47+S48*E48+S49*E49+S50*E50+S51*E51+S52*E52+S54*E54+S55*E55+S56*E56+S57*E57+S58*E58+S59*E59+S60*E60+S61*E61+S62*E62+S63*E63+S64*E64+S65*E65+S66*E66+S67*E67+S68*E68+S69*E69</f>
        <v>0</v>
      </c>
      <c r="T3" s="16">
        <f>T9*E9+T10*E10+T11*E11+T12*E12+T13*E13+T14*E14+T15*E15+T16*E16+T17*E17+T18*E18+T19*E19+T20*E20+T21*E21+T22*E22+T23*E23+T24*E24+T25*E25+T26*E26+T27*E27+T28*E28+T29*E29+T30*E30+T31*E31+T32*E32+T33*E33+T34*E34+T35*E35+T36*E36+T37*E37+T38*E38+T39*E39+T40*E40+T41*E41+T42*E42+T43*E43+T44*E44+T45*E45+T46*E46+T47*E47+T48*E48+T49*E49+T50*E50+T51*E51+T52*E52+T54*E54+T55*E55+T56*E56+T57*E57+T58*E58+T59*E59+T60*E60+T61*E61+T62*E62+T63*E63+T64*E64+T65*E65+T66*E66+T67*E67+T68*E68+T69*E69+T70*E70+T71*E71+T72*E72+T73*E73+T74*E74+T75*E75+T76*E76+T77*E77+T78*E78</f>
        <v>0</v>
      </c>
      <c r="U3" s="16">
        <f>U70*E70+U71*E71+U72*E72+U73*E73+U74*E74+U75*E75+U76*E76+U77*E77+U78*E78</f>
        <v>0</v>
      </c>
      <c r="V3" t="s" s="17">
        <v>2</v>
      </c>
      <c r="W3" s="18"/>
      <c r="X3" s="18"/>
      <c r="Y3" s="19">
        <f>SUM(W9:W78)</f>
        <v>0</v>
      </c>
    </row>
    <row r="4" ht="19.5" customHeight="1">
      <c r="A4" s="7"/>
      <c r="B4" s="8"/>
      <c r="C4" s="8"/>
      <c r="D4" s="13"/>
      <c r="E4" s="8"/>
      <c r="F4" s="20"/>
      <c r="G4" t="s" s="21">
        <v>3</v>
      </c>
      <c r="H4" t="s" s="22">
        <v>4</v>
      </c>
      <c r="I4" t="s" s="23">
        <v>5</v>
      </c>
      <c r="J4" t="s" s="24">
        <v>6</v>
      </c>
      <c r="K4" t="s" s="25">
        <v>7</v>
      </c>
      <c r="L4" t="s" s="26">
        <v>8</v>
      </c>
      <c r="M4" t="s" s="27">
        <v>9</v>
      </c>
      <c r="N4" t="s" s="28">
        <v>10</v>
      </c>
      <c r="O4" t="s" s="29">
        <v>11</v>
      </c>
      <c r="P4" t="s" s="28">
        <v>12</v>
      </c>
      <c r="Q4" t="s" s="30">
        <v>13</v>
      </c>
      <c r="R4" t="s" s="31">
        <v>14</v>
      </c>
      <c r="S4" t="s" s="32">
        <v>15</v>
      </c>
      <c r="T4" t="s" s="33">
        <v>16</v>
      </c>
      <c r="U4" t="s" s="34">
        <v>17</v>
      </c>
      <c r="V4" t="s" s="17">
        <v>18</v>
      </c>
      <c r="W4" s="18"/>
      <c r="X4" s="18"/>
      <c r="Y4" s="19">
        <f>SUM(V9:V78)</f>
        <v>0</v>
      </c>
    </row>
    <row r="5" ht="18.75" customHeight="1">
      <c r="A5" s="7"/>
      <c r="B5" t="s" s="35">
        <v>19</v>
      </c>
      <c r="C5" s="13"/>
      <c r="D5" s="13"/>
      <c r="E5" t="s" s="35">
        <v>19</v>
      </c>
      <c r="F5" s="14"/>
      <c r="G5" s="36"/>
      <c r="H5" s="37"/>
      <c r="I5" s="38"/>
      <c r="J5" s="39"/>
      <c r="K5" s="40"/>
      <c r="L5" s="41"/>
      <c r="M5" s="42"/>
      <c r="N5" s="43"/>
      <c r="O5" s="44"/>
      <c r="P5" s="43"/>
      <c r="Q5" s="45"/>
      <c r="R5" s="46"/>
      <c r="S5" s="47"/>
      <c r="T5" s="48"/>
      <c r="U5" s="49"/>
      <c r="V5" t="s" s="17">
        <v>20</v>
      </c>
      <c r="W5" s="18"/>
      <c r="X5" s="18"/>
      <c r="Y5" s="50">
        <f>SUM(X9:X78)</f>
        <v>0</v>
      </c>
    </row>
    <row r="6" ht="21.75" customHeight="1">
      <c r="A6" s="7"/>
      <c r="B6" s="51"/>
      <c r="C6" s="51"/>
      <c r="D6" s="51"/>
      <c r="E6" s="51"/>
      <c r="F6" s="52"/>
      <c r="G6" s="36"/>
      <c r="H6" s="37"/>
      <c r="I6" s="38"/>
      <c r="J6" s="39"/>
      <c r="K6" s="40"/>
      <c r="L6" s="41"/>
      <c r="M6" s="42"/>
      <c r="N6" s="43"/>
      <c r="O6" s="44"/>
      <c r="P6" s="43"/>
      <c r="Q6" s="45"/>
      <c r="R6" s="46"/>
      <c r="S6" s="47"/>
      <c r="T6" s="48"/>
      <c r="U6" s="49"/>
      <c r="V6" t="s" s="17">
        <v>21</v>
      </c>
      <c r="W6" s="18"/>
      <c r="X6" s="18"/>
      <c r="Y6" s="53">
        <f>SUM(Y9:Y78)</f>
        <v>0</v>
      </c>
    </row>
    <row r="7" ht="34.5" customHeight="1">
      <c r="A7" s="7"/>
      <c r="B7" s="54"/>
      <c r="C7" t="s" s="55">
        <v>22</v>
      </c>
      <c r="D7" t="s" s="55">
        <v>23</v>
      </c>
      <c r="E7" t="s" s="55">
        <v>24</v>
      </c>
      <c r="F7" t="s" s="56">
        <v>25</v>
      </c>
      <c r="G7" s="36"/>
      <c r="H7" s="57"/>
      <c r="I7" s="58"/>
      <c r="J7" s="59"/>
      <c r="K7" s="60"/>
      <c r="L7" s="61"/>
      <c r="M7" s="62"/>
      <c r="N7" s="63"/>
      <c r="O7" s="64"/>
      <c r="P7" s="63"/>
      <c r="Q7" s="65"/>
      <c r="R7" s="66"/>
      <c r="S7" s="67"/>
      <c r="T7" s="48"/>
      <c r="U7" s="49"/>
      <c r="V7" t="s" s="68">
        <v>26</v>
      </c>
      <c r="W7" t="s" s="69">
        <v>24</v>
      </c>
      <c r="X7" t="s" s="69">
        <v>27</v>
      </c>
      <c r="Y7" t="s" s="70">
        <v>28</v>
      </c>
    </row>
    <row r="8" ht="17.25" customHeight="1">
      <c r="A8" s="7"/>
      <c r="B8" s="71"/>
      <c r="C8" s="71"/>
      <c r="D8" s="71"/>
      <c r="E8" s="71"/>
      <c r="F8" s="71"/>
      <c r="G8" s="71"/>
      <c r="H8" s="71"/>
      <c r="I8" s="72"/>
      <c r="J8" s="71"/>
      <c r="K8" s="71"/>
      <c r="L8" s="71"/>
      <c r="M8" s="71"/>
      <c r="N8" s="71"/>
      <c r="O8" s="71"/>
      <c r="P8" s="72"/>
      <c r="Q8" s="71"/>
      <c r="R8" s="71"/>
      <c r="S8" s="71"/>
      <c r="T8" s="71"/>
      <c r="U8" s="72"/>
      <c r="V8" s="71"/>
      <c r="W8" s="71"/>
      <c r="X8" s="71"/>
      <c r="Y8" s="73"/>
    </row>
    <row r="9" ht="91.5" customHeight="1">
      <c r="A9" s="74"/>
      <c r="B9" s="75"/>
      <c r="C9" t="s" s="76">
        <v>29</v>
      </c>
      <c r="D9" t="s" s="77">
        <v>30</v>
      </c>
      <c r="E9" s="78">
        <v>16</v>
      </c>
      <c r="F9" s="79">
        <v>77.31999999999999</v>
      </c>
      <c r="G9" s="80"/>
      <c r="H9" s="81"/>
      <c r="I9" s="82"/>
      <c r="J9" s="83"/>
      <c r="K9" s="84"/>
      <c r="L9" s="85"/>
      <c r="M9" s="86"/>
      <c r="N9" s="87"/>
      <c r="O9" s="88"/>
      <c r="P9" s="89"/>
      <c r="Q9" s="90"/>
      <c r="R9" s="91"/>
      <c r="S9" s="92"/>
      <c r="T9" s="93"/>
      <c r="U9" s="82"/>
      <c r="V9" s="94">
        <f>SUM(G9:T9)</f>
        <v>0</v>
      </c>
      <c r="W9" s="78">
        <f>V9*E9</f>
        <v>0</v>
      </c>
      <c r="X9" s="95">
        <f>V9*2</f>
        <v>0</v>
      </c>
      <c r="Y9" s="96">
        <f>V9*F9</f>
        <v>0</v>
      </c>
    </row>
    <row r="10" ht="95.25" customHeight="1">
      <c r="A10" s="74"/>
      <c r="B10" s="75"/>
      <c r="C10" t="s" s="76">
        <v>31</v>
      </c>
      <c r="D10" t="s" s="77">
        <v>32</v>
      </c>
      <c r="E10" s="78">
        <v>6</v>
      </c>
      <c r="F10" s="79">
        <v>73.53</v>
      </c>
      <c r="G10" s="80"/>
      <c r="H10" s="81"/>
      <c r="I10" s="82"/>
      <c r="J10" s="83"/>
      <c r="K10" s="84"/>
      <c r="L10" s="85"/>
      <c r="M10" s="86"/>
      <c r="N10" s="87"/>
      <c r="O10" s="88"/>
      <c r="P10" s="89"/>
      <c r="Q10" s="90"/>
      <c r="R10" s="91"/>
      <c r="S10" s="92"/>
      <c r="T10" s="93"/>
      <c r="U10" s="82"/>
      <c r="V10" s="94">
        <f>SUM(G10:T10)</f>
        <v>0</v>
      </c>
      <c r="W10" s="78">
        <f>V10*E10</f>
        <v>0</v>
      </c>
      <c r="X10" s="95">
        <f>V10*2.6</f>
        <v>0</v>
      </c>
      <c r="Y10" s="96">
        <f>V10*F10</f>
        <v>0</v>
      </c>
    </row>
    <row r="11" ht="93" customHeight="1">
      <c r="A11" s="74"/>
      <c r="B11" s="75"/>
      <c r="C11" t="s" s="76">
        <v>33</v>
      </c>
      <c r="D11" t="s" s="77">
        <v>34</v>
      </c>
      <c r="E11" s="78">
        <v>12</v>
      </c>
      <c r="F11" s="79">
        <v>89.55</v>
      </c>
      <c r="G11" s="80"/>
      <c r="H11" s="81"/>
      <c r="I11" s="82"/>
      <c r="J11" s="83"/>
      <c r="K11" s="84"/>
      <c r="L11" s="85"/>
      <c r="M11" s="86"/>
      <c r="N11" s="87"/>
      <c r="O11" s="88"/>
      <c r="P11" s="89"/>
      <c r="Q11" s="90"/>
      <c r="R11" s="91"/>
      <c r="S11" s="92"/>
      <c r="T11" s="93"/>
      <c r="U11" s="82"/>
      <c r="V11" s="94">
        <f>SUM(G11:T11)</f>
        <v>0</v>
      </c>
      <c r="W11" s="78">
        <f>V11*E11</f>
        <v>0</v>
      </c>
      <c r="X11" s="95">
        <f>V11*2.7</f>
        <v>0</v>
      </c>
      <c r="Y11" s="96">
        <f>V11*F11</f>
        <v>0</v>
      </c>
    </row>
    <row r="12" ht="88.5" customHeight="1">
      <c r="A12" s="74"/>
      <c r="B12" s="75"/>
      <c r="C12" t="s" s="76">
        <v>35</v>
      </c>
      <c r="D12" t="s" s="77">
        <v>36</v>
      </c>
      <c r="E12" s="78">
        <v>3</v>
      </c>
      <c r="F12" s="79">
        <v>78.11</v>
      </c>
      <c r="G12" s="80"/>
      <c r="H12" s="81"/>
      <c r="I12" s="82"/>
      <c r="J12" s="83"/>
      <c r="K12" s="84"/>
      <c r="L12" s="85"/>
      <c r="M12" s="86"/>
      <c r="N12" s="87"/>
      <c r="O12" s="88"/>
      <c r="P12" s="89"/>
      <c r="Q12" s="90"/>
      <c r="R12" s="91"/>
      <c r="S12" s="92"/>
      <c r="T12" s="93"/>
      <c r="U12" s="82"/>
      <c r="V12" s="94">
        <f>SUM(G12:T12)</f>
        <v>0</v>
      </c>
      <c r="W12" s="78">
        <f>V12*E12</f>
        <v>0</v>
      </c>
      <c r="X12" s="95">
        <f>V12*1.7</f>
        <v>0</v>
      </c>
      <c r="Y12" s="96">
        <f>V12*F12</f>
        <v>0</v>
      </c>
    </row>
    <row r="13" ht="67.5" customHeight="1">
      <c r="A13" s="74"/>
      <c r="B13" s="75"/>
      <c r="C13" t="s" s="76">
        <v>37</v>
      </c>
      <c r="D13" t="s" s="77">
        <v>38</v>
      </c>
      <c r="E13" s="78">
        <v>1</v>
      </c>
      <c r="F13" s="79">
        <v>63.28</v>
      </c>
      <c r="G13" s="80"/>
      <c r="H13" s="81"/>
      <c r="I13" s="82"/>
      <c r="J13" s="83"/>
      <c r="K13" s="84"/>
      <c r="L13" s="85"/>
      <c r="M13" s="86"/>
      <c r="N13" s="87"/>
      <c r="O13" s="88"/>
      <c r="P13" s="89"/>
      <c r="Q13" s="90"/>
      <c r="R13" s="91"/>
      <c r="S13" s="92"/>
      <c r="T13" s="93"/>
      <c r="U13" s="82"/>
      <c r="V13" s="94">
        <f>SUM(G13:T13)</f>
        <v>0</v>
      </c>
      <c r="W13" s="78">
        <f>V13*E13</f>
        <v>0</v>
      </c>
      <c r="X13" s="95">
        <f>V13*1.5</f>
        <v>0</v>
      </c>
      <c r="Y13" s="96">
        <f>V13*F13</f>
        <v>0</v>
      </c>
    </row>
    <row r="14" ht="87.75" customHeight="1">
      <c r="A14" s="74"/>
      <c r="B14" s="75"/>
      <c r="C14" t="s" s="76">
        <v>39</v>
      </c>
      <c r="D14" t="s" s="77">
        <v>40</v>
      </c>
      <c r="E14" s="78">
        <v>1</v>
      </c>
      <c r="F14" s="79">
        <v>74.11</v>
      </c>
      <c r="G14" s="80"/>
      <c r="H14" s="81"/>
      <c r="I14" s="82"/>
      <c r="J14" s="83"/>
      <c r="K14" s="84"/>
      <c r="L14" s="85"/>
      <c r="M14" s="86"/>
      <c r="N14" s="87"/>
      <c r="O14" s="88"/>
      <c r="P14" s="89"/>
      <c r="Q14" s="90"/>
      <c r="R14" s="91"/>
      <c r="S14" s="92"/>
      <c r="T14" s="93"/>
      <c r="U14" s="82"/>
      <c r="V14" s="94">
        <f>SUM(G14:T14)</f>
        <v>0</v>
      </c>
      <c r="W14" s="78">
        <f>V14*E14</f>
        <v>0</v>
      </c>
      <c r="X14" s="95">
        <f>V14*1.9</f>
        <v>0</v>
      </c>
      <c r="Y14" s="96">
        <f>V14*F14</f>
        <v>0</v>
      </c>
    </row>
    <row r="15" ht="85.5" customHeight="1">
      <c r="A15" s="74"/>
      <c r="B15" s="75"/>
      <c r="C15" t="s" s="76">
        <v>41</v>
      </c>
      <c r="D15" t="s" s="77">
        <v>42</v>
      </c>
      <c r="E15" s="78">
        <v>1</v>
      </c>
      <c r="F15" s="79">
        <v>91.59999999999999</v>
      </c>
      <c r="G15" s="80"/>
      <c r="H15" s="81"/>
      <c r="I15" s="82"/>
      <c r="J15" s="83"/>
      <c r="K15" s="84"/>
      <c r="L15" s="85"/>
      <c r="M15" s="86"/>
      <c r="N15" s="87"/>
      <c r="O15" s="88"/>
      <c r="P15" s="89"/>
      <c r="Q15" s="90"/>
      <c r="R15" s="91"/>
      <c r="S15" s="92"/>
      <c r="T15" s="93"/>
      <c r="U15" s="82"/>
      <c r="V15" s="94">
        <f>SUM(G15:T15)</f>
        <v>0</v>
      </c>
      <c r="W15" s="78">
        <f>V15*E15</f>
        <v>0</v>
      </c>
      <c r="X15" s="95">
        <f>V15*2.5</f>
        <v>0</v>
      </c>
      <c r="Y15" s="96">
        <f>V15*F15</f>
        <v>0</v>
      </c>
    </row>
    <row r="16" ht="101.25" customHeight="1">
      <c r="A16" s="74"/>
      <c r="B16" s="97"/>
      <c r="C16" t="s" s="98">
        <v>43</v>
      </c>
      <c r="D16" t="s" s="77">
        <v>44</v>
      </c>
      <c r="E16" s="78">
        <v>40</v>
      </c>
      <c r="F16" s="79">
        <f>SUM(F9:F15)</f>
        <v>547.5</v>
      </c>
      <c r="G16" s="99"/>
      <c r="H16" s="100"/>
      <c r="I16" s="82"/>
      <c r="J16" s="101"/>
      <c r="K16" s="102"/>
      <c r="L16" s="103"/>
      <c r="M16" s="104"/>
      <c r="N16" s="105"/>
      <c r="O16" s="106"/>
      <c r="P16" s="89"/>
      <c r="Q16" s="107"/>
      <c r="R16" s="108"/>
      <c r="S16" s="109"/>
      <c r="T16" s="110"/>
      <c r="U16" s="82"/>
      <c r="V16" s="94">
        <f>SUM(G16:T16)</f>
        <v>0</v>
      </c>
      <c r="W16" s="78">
        <f>V16*E16</f>
        <v>0</v>
      </c>
      <c r="X16" s="95">
        <f>V16*19</f>
        <v>0</v>
      </c>
      <c r="Y16" s="96">
        <f>V16*F16</f>
        <v>0</v>
      </c>
    </row>
    <row r="17" ht="80.25" customHeight="1">
      <c r="A17" s="74"/>
      <c r="B17" s="111"/>
      <c r="C17" t="s" s="76">
        <v>45</v>
      </c>
      <c r="D17" t="s" s="77">
        <v>46</v>
      </c>
      <c r="E17" s="78">
        <v>21</v>
      </c>
      <c r="F17" s="96">
        <v>76.03</v>
      </c>
      <c r="G17" s="112"/>
      <c r="H17" s="113"/>
      <c r="I17" s="82"/>
      <c r="J17" s="114"/>
      <c r="K17" s="115"/>
      <c r="L17" s="116"/>
      <c r="M17" s="117"/>
      <c r="N17" s="118"/>
      <c r="O17" s="119"/>
      <c r="P17" s="89"/>
      <c r="Q17" s="120"/>
      <c r="R17" s="121"/>
      <c r="S17" s="122"/>
      <c r="T17" s="123"/>
      <c r="U17" s="82"/>
      <c r="V17" s="94">
        <f>SUM(G17:T17)</f>
        <v>0</v>
      </c>
      <c r="W17" s="78">
        <f>V17*E17</f>
        <v>0</v>
      </c>
      <c r="X17" s="95">
        <f>V17*0.9</f>
        <v>0</v>
      </c>
      <c r="Y17" s="96">
        <f>V17*F17</f>
        <v>0</v>
      </c>
    </row>
    <row r="18" ht="87.75" customHeight="1">
      <c r="A18" s="74"/>
      <c r="B18" s="75"/>
      <c r="C18" t="s" s="76">
        <v>47</v>
      </c>
      <c r="D18" t="s" s="77">
        <v>48</v>
      </c>
      <c r="E18" s="78">
        <v>16</v>
      </c>
      <c r="F18" s="96">
        <v>94.63</v>
      </c>
      <c r="G18" s="80"/>
      <c r="H18" s="81"/>
      <c r="I18" s="82"/>
      <c r="J18" s="83"/>
      <c r="K18" s="84"/>
      <c r="L18" s="85"/>
      <c r="M18" s="86"/>
      <c r="N18" s="87"/>
      <c r="O18" s="88"/>
      <c r="P18" s="89"/>
      <c r="Q18" s="90"/>
      <c r="R18" s="91"/>
      <c r="S18" s="92"/>
      <c r="T18" s="93"/>
      <c r="U18" s="82"/>
      <c r="V18" s="94">
        <f>SUM(G18:T18)</f>
        <v>0</v>
      </c>
      <c r="W18" s="78">
        <f>V18*E18</f>
        <v>0</v>
      </c>
      <c r="X18" s="95">
        <f>V18*1.7</f>
        <v>0</v>
      </c>
      <c r="Y18" s="96">
        <f>V18*F18</f>
        <v>0</v>
      </c>
    </row>
    <row r="19" ht="82.5" customHeight="1">
      <c r="A19" s="74"/>
      <c r="B19" s="75"/>
      <c r="C19" t="s" s="76">
        <v>49</v>
      </c>
      <c r="D19" t="s" s="77">
        <v>50</v>
      </c>
      <c r="E19" s="78">
        <v>4</v>
      </c>
      <c r="F19" s="96">
        <v>86.59999999999999</v>
      </c>
      <c r="G19" s="80"/>
      <c r="H19" s="81"/>
      <c r="I19" s="82"/>
      <c r="J19" s="83"/>
      <c r="K19" s="84"/>
      <c r="L19" s="85"/>
      <c r="M19" s="86"/>
      <c r="N19" s="87"/>
      <c r="O19" s="88"/>
      <c r="P19" s="89"/>
      <c r="Q19" s="90"/>
      <c r="R19" s="91"/>
      <c r="S19" s="92"/>
      <c r="T19" s="93"/>
      <c r="U19" s="82"/>
      <c r="V19" s="94">
        <f>SUM(G19:T19)</f>
        <v>0</v>
      </c>
      <c r="W19" s="78">
        <f>V19*E19</f>
        <v>0</v>
      </c>
      <c r="X19" s="95">
        <f>V19*2</f>
        <v>0</v>
      </c>
      <c r="Y19" s="96">
        <f>V19*F19</f>
        <v>0</v>
      </c>
    </row>
    <row r="20" ht="84.75" customHeight="1">
      <c r="A20" s="74"/>
      <c r="B20" s="111"/>
      <c r="C20" t="s" s="76">
        <v>51</v>
      </c>
      <c r="D20" t="s" s="77">
        <v>52</v>
      </c>
      <c r="E20" s="78">
        <v>4</v>
      </c>
      <c r="F20" s="96">
        <v>75.23999999999999</v>
      </c>
      <c r="G20" s="80"/>
      <c r="H20" s="81"/>
      <c r="I20" s="82"/>
      <c r="J20" s="83"/>
      <c r="K20" s="84"/>
      <c r="L20" s="85"/>
      <c r="M20" s="86"/>
      <c r="N20" s="87"/>
      <c r="O20" s="88"/>
      <c r="P20" s="89"/>
      <c r="Q20" s="90"/>
      <c r="R20" s="91"/>
      <c r="S20" s="92"/>
      <c r="T20" s="93"/>
      <c r="U20" s="82"/>
      <c r="V20" s="94">
        <f>SUM(G20:T20)</f>
        <v>0</v>
      </c>
      <c r="W20" s="78">
        <f>V20*E20</f>
        <v>0</v>
      </c>
      <c r="X20" s="95">
        <f>V20*1.7</f>
        <v>0</v>
      </c>
      <c r="Y20" s="96">
        <f>V20*F20</f>
        <v>0</v>
      </c>
    </row>
    <row r="21" ht="93.75" customHeight="1">
      <c r="A21" s="74"/>
      <c r="B21" s="111"/>
      <c r="C21" t="s" s="76">
        <v>53</v>
      </c>
      <c r="D21" t="s" s="77">
        <v>54</v>
      </c>
      <c r="E21" s="78">
        <v>4</v>
      </c>
      <c r="F21" s="96">
        <v>142.69</v>
      </c>
      <c r="G21" s="80"/>
      <c r="H21" s="81"/>
      <c r="I21" s="82"/>
      <c r="J21" s="83"/>
      <c r="K21" s="84"/>
      <c r="L21" s="85"/>
      <c r="M21" s="86"/>
      <c r="N21" s="87"/>
      <c r="O21" s="88"/>
      <c r="P21" s="89"/>
      <c r="Q21" s="90"/>
      <c r="R21" s="91"/>
      <c r="S21" s="92"/>
      <c r="T21" s="93"/>
      <c r="U21" s="82"/>
      <c r="V21" s="94">
        <f>SUM(G21:T21)</f>
        <v>0</v>
      </c>
      <c r="W21" s="78">
        <f>V21*E21</f>
        <v>0</v>
      </c>
      <c r="X21" s="95">
        <f>V21*4.1</f>
        <v>0</v>
      </c>
      <c r="Y21" s="96">
        <f>V21*F21</f>
        <v>0</v>
      </c>
    </row>
    <row r="22" ht="102.75" customHeight="1">
      <c r="A22" s="74"/>
      <c r="B22" s="124"/>
      <c r="C22" t="s" s="98">
        <v>55</v>
      </c>
      <c r="D22" t="s" s="77">
        <v>56</v>
      </c>
      <c r="E22" s="78">
        <v>49</v>
      </c>
      <c r="F22" s="96">
        <f>SUM(F17:F21)</f>
        <v>475.19</v>
      </c>
      <c r="G22" s="80"/>
      <c r="H22" s="81"/>
      <c r="I22" s="82"/>
      <c r="J22" s="83"/>
      <c r="K22" s="84"/>
      <c r="L22" s="85"/>
      <c r="M22" s="86"/>
      <c r="N22" s="87"/>
      <c r="O22" s="88"/>
      <c r="P22" s="89"/>
      <c r="Q22" s="90"/>
      <c r="R22" s="91"/>
      <c r="S22" s="92"/>
      <c r="T22" s="93"/>
      <c r="U22" s="82"/>
      <c r="V22" s="94">
        <f>SUM(G22:T22)</f>
        <v>0</v>
      </c>
      <c r="W22" s="78">
        <f>V22*E22</f>
        <v>0</v>
      </c>
      <c r="X22" s="95">
        <f>V22*10.4</f>
        <v>0</v>
      </c>
      <c r="Y22" s="96">
        <f>V22*F22</f>
        <v>0</v>
      </c>
    </row>
    <row r="23" ht="97.5" customHeight="1">
      <c r="A23" s="74"/>
      <c r="B23" s="125"/>
      <c r="C23" t="s" s="76">
        <v>57</v>
      </c>
      <c r="D23" t="s" s="77">
        <v>58</v>
      </c>
      <c r="E23" s="78">
        <v>20</v>
      </c>
      <c r="F23" s="96">
        <v>51.17</v>
      </c>
      <c r="G23" s="80"/>
      <c r="H23" s="81"/>
      <c r="I23" s="82"/>
      <c r="J23" s="83"/>
      <c r="K23" s="84"/>
      <c r="L23" s="85"/>
      <c r="M23" s="86"/>
      <c r="N23" s="87"/>
      <c r="O23" s="88"/>
      <c r="P23" s="89"/>
      <c r="Q23" s="90"/>
      <c r="R23" s="91"/>
      <c r="S23" s="92"/>
      <c r="T23" s="93"/>
      <c r="U23" s="82"/>
      <c r="V23" s="94">
        <f>SUM(G23:T23)</f>
        <v>0</v>
      </c>
      <c r="W23" s="78">
        <f>V23*E23</f>
        <v>0</v>
      </c>
      <c r="X23" s="95">
        <f>V23*0.7</f>
        <v>0</v>
      </c>
      <c r="Y23" s="96">
        <f>V23*F23</f>
        <v>0</v>
      </c>
    </row>
    <row r="24" ht="99.75" customHeight="1">
      <c r="A24" s="74"/>
      <c r="B24" s="125"/>
      <c r="C24" t="s" s="76">
        <v>59</v>
      </c>
      <c r="D24" t="s" s="77">
        <v>60</v>
      </c>
      <c r="E24" s="78">
        <v>9</v>
      </c>
      <c r="F24" s="96">
        <v>46.77</v>
      </c>
      <c r="G24" s="80"/>
      <c r="H24" s="81"/>
      <c r="I24" s="82"/>
      <c r="J24" s="83"/>
      <c r="K24" s="84"/>
      <c r="L24" s="85"/>
      <c r="M24" s="86"/>
      <c r="N24" s="87"/>
      <c r="O24" s="88"/>
      <c r="P24" s="89"/>
      <c r="Q24" s="90"/>
      <c r="R24" s="91"/>
      <c r="S24" s="92"/>
      <c r="T24" s="93"/>
      <c r="U24" s="82"/>
      <c r="V24" s="94">
        <f>SUM(G24:T24)</f>
        <v>0</v>
      </c>
      <c r="W24" s="78">
        <f>V24*E24</f>
        <v>0</v>
      </c>
      <c r="X24" s="95">
        <f>V24*1</f>
        <v>0</v>
      </c>
      <c r="Y24" s="96">
        <f>V24*F24</f>
        <v>0</v>
      </c>
    </row>
    <row r="25" ht="98.25" customHeight="1">
      <c r="A25" s="74"/>
      <c r="B25" s="125"/>
      <c r="C25" t="s" s="76">
        <v>61</v>
      </c>
      <c r="D25" t="s" s="77">
        <v>62</v>
      </c>
      <c r="E25" s="78">
        <v>8</v>
      </c>
      <c r="F25" s="96">
        <v>40.96</v>
      </c>
      <c r="G25" s="80"/>
      <c r="H25" s="81"/>
      <c r="I25" s="82"/>
      <c r="J25" s="83"/>
      <c r="K25" s="84"/>
      <c r="L25" s="85"/>
      <c r="M25" s="86"/>
      <c r="N25" s="87"/>
      <c r="O25" s="88"/>
      <c r="P25" s="89"/>
      <c r="Q25" s="90"/>
      <c r="R25" s="91"/>
      <c r="S25" s="92"/>
      <c r="T25" s="93"/>
      <c r="U25" s="82"/>
      <c r="V25" s="94">
        <f>SUM(G25:T25)</f>
        <v>0</v>
      </c>
      <c r="W25" s="78">
        <f>V25*E25</f>
        <v>0</v>
      </c>
      <c r="X25" s="95">
        <f>V25*0.8</f>
        <v>0</v>
      </c>
      <c r="Y25" s="96">
        <f>V25*F25</f>
        <v>0</v>
      </c>
    </row>
    <row r="26" ht="118.5" customHeight="1">
      <c r="A26" s="74"/>
      <c r="B26" s="111"/>
      <c r="C26" t="s" s="76">
        <v>63</v>
      </c>
      <c r="D26" t="s" s="77">
        <v>64</v>
      </c>
      <c r="E26" s="78">
        <v>5</v>
      </c>
      <c r="F26" s="96">
        <v>52.21</v>
      </c>
      <c r="G26" s="80"/>
      <c r="H26" s="81"/>
      <c r="I26" s="82"/>
      <c r="J26" s="83"/>
      <c r="K26" s="84"/>
      <c r="L26" s="85"/>
      <c r="M26" s="86"/>
      <c r="N26" s="87"/>
      <c r="O26" s="88"/>
      <c r="P26" s="89"/>
      <c r="Q26" s="90"/>
      <c r="R26" s="91"/>
      <c r="S26" s="92"/>
      <c r="T26" s="93"/>
      <c r="U26" s="82"/>
      <c r="V26" s="94">
        <f>SUM(G26:T26)</f>
        <v>0</v>
      </c>
      <c r="W26" s="78">
        <f>V26*E26</f>
        <v>0</v>
      </c>
      <c r="X26" s="95">
        <f>V26*1.3</f>
        <v>0</v>
      </c>
      <c r="Y26" s="96">
        <f>V26*F26</f>
        <v>0</v>
      </c>
    </row>
    <row r="27" ht="106.5" customHeight="1">
      <c r="A27" s="74"/>
      <c r="B27" s="111"/>
      <c r="C27" t="s" s="76">
        <v>65</v>
      </c>
      <c r="D27" t="s" s="77">
        <v>66</v>
      </c>
      <c r="E27" s="78">
        <v>5</v>
      </c>
      <c r="F27" s="96">
        <v>47.45</v>
      </c>
      <c r="G27" s="80"/>
      <c r="H27" s="81"/>
      <c r="I27" s="82"/>
      <c r="J27" s="83"/>
      <c r="K27" s="84"/>
      <c r="L27" s="85"/>
      <c r="M27" s="86"/>
      <c r="N27" s="87"/>
      <c r="O27" s="88"/>
      <c r="P27" s="89"/>
      <c r="Q27" s="90"/>
      <c r="R27" s="91"/>
      <c r="S27" s="92"/>
      <c r="T27" s="93"/>
      <c r="U27" s="82"/>
      <c r="V27" s="94">
        <f>SUM(G27:T27)</f>
        <v>0</v>
      </c>
      <c r="W27" s="78">
        <f>V27*E27</f>
        <v>0</v>
      </c>
      <c r="X27" s="95">
        <f>V27*1.1</f>
        <v>0</v>
      </c>
      <c r="Y27" s="96">
        <f>V27*F27</f>
        <v>0</v>
      </c>
    </row>
    <row r="28" ht="107.25" customHeight="1">
      <c r="A28" s="74"/>
      <c r="B28" s="111"/>
      <c r="C28" t="s" s="76">
        <v>67</v>
      </c>
      <c r="D28" t="s" s="77">
        <v>68</v>
      </c>
      <c r="E28" s="78">
        <v>5</v>
      </c>
      <c r="F28" s="96">
        <v>92.55</v>
      </c>
      <c r="G28" s="80"/>
      <c r="H28" s="81"/>
      <c r="I28" s="82"/>
      <c r="J28" s="83"/>
      <c r="K28" s="84"/>
      <c r="L28" s="85"/>
      <c r="M28" s="86"/>
      <c r="N28" s="87"/>
      <c r="O28" s="88"/>
      <c r="P28" s="89"/>
      <c r="Q28" s="90"/>
      <c r="R28" s="91"/>
      <c r="S28" s="92"/>
      <c r="T28" s="93"/>
      <c r="U28" s="82"/>
      <c r="V28" s="94">
        <f>SUM(G28:T28)</f>
        <v>0</v>
      </c>
      <c r="W28" s="78">
        <f>V28*E28</f>
        <v>0</v>
      </c>
      <c r="X28" s="95">
        <f>V28*2.2</f>
        <v>0</v>
      </c>
      <c r="Y28" s="96">
        <f>V28*F28</f>
        <v>0</v>
      </c>
    </row>
    <row r="29" ht="107.25" customHeight="1">
      <c r="A29" s="74"/>
      <c r="B29" s="111"/>
      <c r="C29" t="s" s="76">
        <v>69</v>
      </c>
      <c r="D29" t="s" s="77">
        <v>70</v>
      </c>
      <c r="E29" s="78">
        <v>5</v>
      </c>
      <c r="F29" s="96">
        <v>87.77</v>
      </c>
      <c r="G29" s="80"/>
      <c r="H29" s="81"/>
      <c r="I29" s="82"/>
      <c r="J29" s="83"/>
      <c r="K29" s="84"/>
      <c r="L29" s="85"/>
      <c r="M29" s="86"/>
      <c r="N29" s="87"/>
      <c r="O29" s="88"/>
      <c r="P29" s="89"/>
      <c r="Q29" s="90"/>
      <c r="R29" s="91"/>
      <c r="S29" s="92"/>
      <c r="T29" s="93"/>
      <c r="U29" s="82"/>
      <c r="V29" s="94">
        <f>SUM(G29:T29)</f>
        <v>0</v>
      </c>
      <c r="W29" s="78">
        <f>V29*E29</f>
        <v>0</v>
      </c>
      <c r="X29" s="95">
        <f>V29*2</f>
        <v>0</v>
      </c>
      <c r="Y29" s="96">
        <f>V29*F29</f>
        <v>0</v>
      </c>
    </row>
    <row r="30" ht="90" customHeight="1">
      <c r="A30" s="74"/>
      <c r="B30" s="111"/>
      <c r="C30" t="s" s="76">
        <v>71</v>
      </c>
      <c r="D30" t="s" s="77">
        <v>72</v>
      </c>
      <c r="E30" s="78">
        <v>1</v>
      </c>
      <c r="F30" s="96">
        <v>75.64</v>
      </c>
      <c r="G30" s="80"/>
      <c r="H30" s="81"/>
      <c r="I30" s="82"/>
      <c r="J30" s="83"/>
      <c r="K30" s="84"/>
      <c r="L30" s="85"/>
      <c r="M30" s="86"/>
      <c r="N30" s="87"/>
      <c r="O30" s="88"/>
      <c r="P30" s="89"/>
      <c r="Q30" s="90"/>
      <c r="R30" s="91"/>
      <c r="S30" s="92"/>
      <c r="T30" s="93"/>
      <c r="U30" s="82"/>
      <c r="V30" s="94">
        <f>SUM(G30:T30)</f>
        <v>0</v>
      </c>
      <c r="W30" s="78">
        <f>V30*E30</f>
        <v>0</v>
      </c>
      <c r="X30" s="95">
        <f>V30*2.3</f>
        <v>0</v>
      </c>
      <c r="Y30" s="96">
        <f>V30*F30</f>
        <v>0</v>
      </c>
    </row>
    <row r="31" ht="101.25" customHeight="1">
      <c r="A31" s="74"/>
      <c r="B31" s="124"/>
      <c r="C31" t="s" s="98">
        <v>73</v>
      </c>
      <c r="D31" t="s" s="77">
        <v>74</v>
      </c>
      <c r="E31" s="78">
        <v>58</v>
      </c>
      <c r="F31" s="96">
        <f>SUM(F23:F30)</f>
        <v>494.52</v>
      </c>
      <c r="G31" s="80"/>
      <c r="H31" s="81"/>
      <c r="I31" s="82"/>
      <c r="J31" s="83"/>
      <c r="K31" s="84"/>
      <c r="L31" s="85"/>
      <c r="M31" s="86"/>
      <c r="N31" s="87"/>
      <c r="O31" s="88"/>
      <c r="P31" s="89"/>
      <c r="Q31" s="90"/>
      <c r="R31" s="91"/>
      <c r="S31" s="92"/>
      <c r="T31" s="93"/>
      <c r="U31" s="82"/>
      <c r="V31" s="94">
        <f>SUM(G31:T31)</f>
        <v>0</v>
      </c>
      <c r="W31" s="78">
        <f>V31*E31</f>
        <v>0</v>
      </c>
      <c r="X31" s="95">
        <f>V31*11.4</f>
        <v>0</v>
      </c>
      <c r="Y31" s="96">
        <f>V31*F31</f>
        <v>0</v>
      </c>
    </row>
    <row r="32" ht="15.75" customHeight="1" hidden="1">
      <c r="A32" s="7"/>
      <c r="B32" t="s" s="126">
        <v>75</v>
      </c>
      <c r="C32" t="s" s="127">
        <v>75</v>
      </c>
      <c r="D32" t="s" s="128">
        <v>76</v>
      </c>
      <c r="E32" s="16">
        <v>11</v>
      </c>
      <c r="F32" s="129"/>
      <c r="G32" s="130"/>
      <c r="H32" s="131"/>
      <c r="I32" s="132"/>
      <c r="J32" s="133"/>
      <c r="K32" s="134"/>
      <c r="L32" s="135"/>
      <c r="M32" s="136"/>
      <c r="N32" s="137"/>
      <c r="O32" s="138"/>
      <c r="P32" s="139"/>
      <c r="Q32" s="140"/>
      <c r="R32" s="141"/>
      <c r="S32" s="142"/>
      <c r="T32" s="143"/>
      <c r="U32" s="132"/>
      <c r="V32" s="144">
        <f>SUM(G32:T32)</f>
        <v>0</v>
      </c>
      <c r="W32" s="145">
        <f>V32*E32</f>
        <v>0</v>
      </c>
      <c r="X32" s="146">
        <f>V32*11.4</f>
        <v>0</v>
      </c>
      <c r="Y32" s="147">
        <f>V32*F32</f>
        <v>0</v>
      </c>
    </row>
    <row r="33" ht="15.75" customHeight="1" hidden="1">
      <c r="A33" s="7"/>
      <c r="B33" t="s" s="126">
        <v>77</v>
      </c>
      <c r="C33" t="s" s="127">
        <v>77</v>
      </c>
      <c r="D33" t="s" s="128">
        <v>78</v>
      </c>
      <c r="E33" s="16">
        <v>5</v>
      </c>
      <c r="F33" s="129"/>
      <c r="G33" s="130"/>
      <c r="H33" s="131"/>
      <c r="I33" s="132"/>
      <c r="J33" s="133"/>
      <c r="K33" s="134"/>
      <c r="L33" s="135"/>
      <c r="M33" s="136"/>
      <c r="N33" s="137"/>
      <c r="O33" s="138"/>
      <c r="P33" s="139"/>
      <c r="Q33" s="140"/>
      <c r="R33" s="141"/>
      <c r="S33" s="142"/>
      <c r="T33" s="143"/>
      <c r="U33" s="132"/>
      <c r="V33" s="144">
        <f>SUM(G33:T33)</f>
        <v>0</v>
      </c>
      <c r="W33" s="145">
        <f>V33*E33</f>
        <v>0</v>
      </c>
      <c r="X33" s="146">
        <f>V33*11.4</f>
        <v>0</v>
      </c>
      <c r="Y33" s="147">
        <f>V33*F33</f>
        <v>0</v>
      </c>
    </row>
    <row r="34" ht="15.75" customHeight="1" hidden="1">
      <c r="A34" s="7"/>
      <c r="B34" t="s" s="126">
        <v>79</v>
      </c>
      <c r="C34" t="s" s="127">
        <v>79</v>
      </c>
      <c r="D34" t="s" s="128">
        <v>80</v>
      </c>
      <c r="E34" s="16">
        <v>6</v>
      </c>
      <c r="F34" s="129"/>
      <c r="G34" s="130"/>
      <c r="H34" s="131"/>
      <c r="I34" s="132"/>
      <c r="J34" s="133"/>
      <c r="K34" s="134"/>
      <c r="L34" s="135"/>
      <c r="M34" s="136"/>
      <c r="N34" s="137"/>
      <c r="O34" s="138"/>
      <c r="P34" s="139"/>
      <c r="Q34" s="140"/>
      <c r="R34" s="141"/>
      <c r="S34" s="142"/>
      <c r="T34" s="143"/>
      <c r="U34" s="132"/>
      <c r="V34" s="144">
        <f>SUM(G34:T34)</f>
        <v>0</v>
      </c>
      <c r="W34" s="145">
        <f>V34*E34</f>
        <v>0</v>
      </c>
      <c r="X34" s="146">
        <f>V34*11.4</f>
        <v>0</v>
      </c>
      <c r="Y34" s="147">
        <f>V34*F34</f>
        <v>0</v>
      </c>
    </row>
    <row r="35" ht="15.75" customHeight="1" hidden="1">
      <c r="A35" s="7"/>
      <c r="B35" t="s" s="126">
        <v>81</v>
      </c>
      <c r="C35" t="s" s="127">
        <v>81</v>
      </c>
      <c r="D35" t="s" s="128">
        <v>82</v>
      </c>
      <c r="E35" s="16">
        <v>3</v>
      </c>
      <c r="F35" s="129"/>
      <c r="G35" s="130"/>
      <c r="H35" s="131"/>
      <c r="I35" s="132"/>
      <c r="J35" s="133"/>
      <c r="K35" s="134"/>
      <c r="L35" s="135"/>
      <c r="M35" s="136"/>
      <c r="N35" s="137"/>
      <c r="O35" s="138"/>
      <c r="P35" s="139"/>
      <c r="Q35" s="140"/>
      <c r="R35" s="141"/>
      <c r="S35" s="142"/>
      <c r="T35" s="143"/>
      <c r="U35" s="132"/>
      <c r="V35" s="144">
        <f>SUM(G35:T35)</f>
        <v>0</v>
      </c>
      <c r="W35" s="145">
        <f>V35*E35</f>
        <v>0</v>
      </c>
      <c r="X35" s="146">
        <f>V35*11.4</f>
        <v>0</v>
      </c>
      <c r="Y35" s="147">
        <f>V35*F35</f>
        <v>0</v>
      </c>
    </row>
    <row r="36" ht="15.75" customHeight="1" hidden="1">
      <c r="A36" s="7"/>
      <c r="B36" t="s" s="126">
        <v>83</v>
      </c>
      <c r="C36" t="s" s="127">
        <v>83</v>
      </c>
      <c r="D36" t="s" s="128">
        <v>84</v>
      </c>
      <c r="E36" s="16">
        <v>3</v>
      </c>
      <c r="F36" s="129"/>
      <c r="G36" s="130"/>
      <c r="H36" s="131"/>
      <c r="I36" s="132"/>
      <c r="J36" s="133"/>
      <c r="K36" s="134"/>
      <c r="L36" s="135"/>
      <c r="M36" s="136"/>
      <c r="N36" s="137"/>
      <c r="O36" s="138"/>
      <c r="P36" s="139"/>
      <c r="Q36" s="140"/>
      <c r="R36" s="141"/>
      <c r="S36" s="142"/>
      <c r="T36" s="143"/>
      <c r="U36" s="132"/>
      <c r="V36" s="144">
        <f>SUM(G36:T36)</f>
        <v>0</v>
      </c>
      <c r="W36" s="145">
        <f>V36*E36</f>
        <v>0</v>
      </c>
      <c r="X36" s="146">
        <f>V36*11.4</f>
        <v>0</v>
      </c>
      <c r="Y36" s="147">
        <f>V36*F36</f>
        <v>0</v>
      </c>
    </row>
    <row r="37" ht="15.75" customHeight="1" hidden="1">
      <c r="A37" s="7"/>
      <c r="B37" t="s" s="126">
        <v>85</v>
      </c>
      <c r="C37" t="s" s="127">
        <v>85</v>
      </c>
      <c r="D37" t="s" s="128">
        <v>86</v>
      </c>
      <c r="E37" s="16">
        <v>1</v>
      </c>
      <c r="F37" s="129"/>
      <c r="G37" s="130"/>
      <c r="H37" s="131"/>
      <c r="I37" s="132"/>
      <c r="J37" s="133"/>
      <c r="K37" s="134"/>
      <c r="L37" s="135"/>
      <c r="M37" s="136"/>
      <c r="N37" s="137"/>
      <c r="O37" s="138"/>
      <c r="P37" s="139"/>
      <c r="Q37" s="140"/>
      <c r="R37" s="141"/>
      <c r="S37" s="142"/>
      <c r="T37" s="143"/>
      <c r="U37" s="132"/>
      <c r="V37" s="144">
        <f>SUM(G37:T37)</f>
        <v>0</v>
      </c>
      <c r="W37" s="145">
        <f>V37*E37</f>
        <v>0</v>
      </c>
      <c r="X37" s="146">
        <f>V37*11.4</f>
        <v>0</v>
      </c>
      <c r="Y37" s="147">
        <f>V37*F37</f>
        <v>0</v>
      </c>
    </row>
    <row r="38" ht="15.75" customHeight="1" hidden="1">
      <c r="A38" s="7"/>
      <c r="B38" t="s" s="126">
        <v>87</v>
      </c>
      <c r="C38" t="s" s="127">
        <v>87</v>
      </c>
      <c r="D38" t="s" s="128">
        <v>88</v>
      </c>
      <c r="E38" s="16">
        <v>1</v>
      </c>
      <c r="F38" s="129"/>
      <c r="G38" s="130"/>
      <c r="H38" s="131"/>
      <c r="I38" s="132"/>
      <c r="J38" s="133"/>
      <c r="K38" s="134"/>
      <c r="L38" s="135"/>
      <c r="M38" s="136"/>
      <c r="N38" s="137"/>
      <c r="O38" s="138"/>
      <c r="P38" s="139"/>
      <c r="Q38" s="140"/>
      <c r="R38" s="141"/>
      <c r="S38" s="142"/>
      <c r="T38" s="143"/>
      <c r="U38" s="132"/>
      <c r="V38" s="144">
        <f>SUM(G38:T38)</f>
        <v>0</v>
      </c>
      <c r="W38" s="145">
        <f>V38*E38</f>
        <v>0</v>
      </c>
      <c r="X38" s="146">
        <f>V38*11.4</f>
        <v>0</v>
      </c>
      <c r="Y38" s="147">
        <f>V38*F38</f>
        <v>0</v>
      </c>
    </row>
    <row r="39" ht="15" customHeight="1" hidden="1">
      <c r="A39" s="7"/>
      <c r="B39" t="s" s="126">
        <v>89</v>
      </c>
      <c r="C39" t="s" s="127">
        <v>89</v>
      </c>
      <c r="D39" t="s" s="128">
        <v>90</v>
      </c>
      <c r="E39" s="16">
        <v>31</v>
      </c>
      <c r="F39" s="129"/>
      <c r="G39" s="130"/>
      <c r="H39" s="131"/>
      <c r="I39" s="132"/>
      <c r="J39" s="133"/>
      <c r="K39" s="134"/>
      <c r="L39" s="135"/>
      <c r="M39" s="136"/>
      <c r="N39" s="137"/>
      <c r="O39" s="138"/>
      <c r="P39" s="139"/>
      <c r="Q39" s="140"/>
      <c r="R39" s="141"/>
      <c r="S39" s="142"/>
      <c r="T39" s="143"/>
      <c r="U39" s="132"/>
      <c r="V39" s="144">
        <f>SUM(G39:T39)</f>
        <v>0</v>
      </c>
      <c r="W39" s="145">
        <f>V39*E39</f>
        <v>0</v>
      </c>
      <c r="X39" s="146">
        <f>V39*11.4</f>
        <v>0</v>
      </c>
      <c r="Y39" s="147">
        <f>V39*F39</f>
        <v>0</v>
      </c>
    </row>
    <row r="40" ht="88.5" customHeight="1">
      <c r="A40" s="74"/>
      <c r="B40" s="75"/>
      <c r="C40" t="s" s="76">
        <v>75</v>
      </c>
      <c r="D40" t="s" s="77">
        <v>76</v>
      </c>
      <c r="E40" s="78">
        <v>11</v>
      </c>
      <c r="F40" s="96">
        <v>110.04</v>
      </c>
      <c r="G40" s="80"/>
      <c r="H40" s="81"/>
      <c r="I40" s="82"/>
      <c r="J40" s="83"/>
      <c r="K40" s="84"/>
      <c r="L40" s="85"/>
      <c r="M40" s="86"/>
      <c r="N40" s="87"/>
      <c r="O40" s="88"/>
      <c r="P40" s="89"/>
      <c r="Q40" s="90"/>
      <c r="R40" s="91"/>
      <c r="S40" s="92"/>
      <c r="T40" s="93"/>
      <c r="U40" s="82"/>
      <c r="V40" s="94">
        <f>SUM(G40:T40)</f>
        <v>0</v>
      </c>
      <c r="W40" s="78">
        <f>V40*E40</f>
        <v>0</v>
      </c>
      <c r="X40" s="95">
        <f>V40*3.75</f>
        <v>0</v>
      </c>
      <c r="Y40" s="96">
        <f>V40*F40</f>
        <v>0</v>
      </c>
    </row>
    <row r="41" ht="97.5" customHeight="1">
      <c r="A41" s="74"/>
      <c r="B41" s="75"/>
      <c r="C41" t="s" s="76">
        <v>77</v>
      </c>
      <c r="D41" t="s" s="77">
        <v>78</v>
      </c>
      <c r="E41" s="78">
        <v>5</v>
      </c>
      <c r="F41" s="96">
        <v>106.21</v>
      </c>
      <c r="G41" s="80"/>
      <c r="H41" s="81"/>
      <c r="I41" s="82"/>
      <c r="J41" s="83"/>
      <c r="K41" s="84"/>
      <c r="L41" s="85"/>
      <c r="M41" s="86"/>
      <c r="N41" s="87"/>
      <c r="O41" s="88"/>
      <c r="P41" s="89"/>
      <c r="Q41" s="90"/>
      <c r="R41" s="91"/>
      <c r="S41" s="92"/>
      <c r="T41" s="93"/>
      <c r="U41" s="82"/>
      <c r="V41" s="94">
        <f>SUM(G41:T41)</f>
        <v>0</v>
      </c>
      <c r="W41" s="78">
        <f>V41*E41</f>
        <v>0</v>
      </c>
      <c r="X41" s="95">
        <f>V41*3.65</f>
        <v>0</v>
      </c>
      <c r="Y41" s="96">
        <f>V41*F41</f>
        <v>0</v>
      </c>
    </row>
    <row r="42" ht="99" customHeight="1">
      <c r="A42" s="74"/>
      <c r="B42" s="75"/>
      <c r="C42" t="s" s="76">
        <v>79</v>
      </c>
      <c r="D42" t="s" s="77">
        <v>80</v>
      </c>
      <c r="E42" s="78">
        <v>6</v>
      </c>
      <c r="F42" s="96">
        <v>97.91</v>
      </c>
      <c r="G42" s="80"/>
      <c r="H42" s="81"/>
      <c r="I42" s="82"/>
      <c r="J42" s="83"/>
      <c r="K42" s="84"/>
      <c r="L42" s="85"/>
      <c r="M42" s="86"/>
      <c r="N42" s="87"/>
      <c r="O42" s="88"/>
      <c r="P42" s="89"/>
      <c r="Q42" s="90"/>
      <c r="R42" s="91"/>
      <c r="S42" s="92"/>
      <c r="T42" s="93"/>
      <c r="U42" s="82"/>
      <c r="V42" s="94">
        <f>SUM(G42:T42)</f>
        <v>0</v>
      </c>
      <c r="W42" s="78">
        <f>V42*E42</f>
        <v>0</v>
      </c>
      <c r="X42" s="95">
        <f>V42*3.2</f>
        <v>0</v>
      </c>
      <c r="Y42" s="96">
        <f>V42*F42</f>
        <v>0</v>
      </c>
    </row>
    <row r="43" ht="107.25" customHeight="1">
      <c r="A43" s="74"/>
      <c r="B43" s="75"/>
      <c r="C43" t="s" s="76">
        <v>81</v>
      </c>
      <c r="D43" t="s" s="77">
        <v>82</v>
      </c>
      <c r="E43" s="78">
        <v>3</v>
      </c>
      <c r="F43" s="96">
        <v>95.89</v>
      </c>
      <c r="G43" s="80"/>
      <c r="H43" s="81"/>
      <c r="I43" s="82"/>
      <c r="J43" s="83"/>
      <c r="K43" s="84"/>
      <c r="L43" s="85"/>
      <c r="M43" s="86"/>
      <c r="N43" s="87"/>
      <c r="O43" s="88"/>
      <c r="P43" s="89"/>
      <c r="Q43" s="90"/>
      <c r="R43" s="91"/>
      <c r="S43" s="92"/>
      <c r="T43" s="93"/>
      <c r="U43" s="82"/>
      <c r="V43" s="94">
        <f>SUM(G43:T43)</f>
        <v>0</v>
      </c>
      <c r="W43" s="78">
        <f>V43*E43</f>
        <v>0</v>
      </c>
      <c r="X43" s="95">
        <f>V43*2.8</f>
        <v>0</v>
      </c>
      <c r="Y43" s="96">
        <f>V43*F43</f>
        <v>0</v>
      </c>
    </row>
    <row r="44" ht="105" customHeight="1">
      <c r="A44" s="74"/>
      <c r="B44" s="75"/>
      <c r="C44" t="s" s="76">
        <v>83</v>
      </c>
      <c r="D44" t="s" s="77">
        <v>84</v>
      </c>
      <c r="E44" s="78">
        <v>3</v>
      </c>
      <c r="F44" s="96">
        <v>104.09</v>
      </c>
      <c r="G44" s="80"/>
      <c r="H44" s="81"/>
      <c r="I44" s="82"/>
      <c r="J44" s="83"/>
      <c r="K44" s="84"/>
      <c r="L44" s="85"/>
      <c r="M44" s="86"/>
      <c r="N44" s="87"/>
      <c r="O44" s="88"/>
      <c r="P44" s="89"/>
      <c r="Q44" s="90"/>
      <c r="R44" s="91"/>
      <c r="S44" s="92"/>
      <c r="T44" s="93"/>
      <c r="U44" s="82"/>
      <c r="V44" s="94">
        <f>SUM(G44:T44)</f>
        <v>0</v>
      </c>
      <c r="W44" s="78">
        <f>V44*E44</f>
        <v>0</v>
      </c>
      <c r="X44" s="95">
        <f>V44*3.15</f>
        <v>0</v>
      </c>
      <c r="Y44" s="96">
        <f>V44*F44</f>
        <v>0</v>
      </c>
    </row>
    <row r="45" ht="80.25" customHeight="1">
      <c r="A45" s="74"/>
      <c r="B45" s="75"/>
      <c r="C45" t="s" s="76">
        <v>85</v>
      </c>
      <c r="D45" t="s" s="77">
        <v>86</v>
      </c>
      <c r="E45" s="78">
        <v>1</v>
      </c>
      <c r="F45" s="96">
        <v>93.23</v>
      </c>
      <c r="G45" s="80"/>
      <c r="H45" s="81"/>
      <c r="I45" s="82"/>
      <c r="J45" s="83"/>
      <c r="K45" s="84"/>
      <c r="L45" s="85"/>
      <c r="M45" s="86"/>
      <c r="N45" s="87"/>
      <c r="O45" s="88"/>
      <c r="P45" s="89"/>
      <c r="Q45" s="90"/>
      <c r="R45" s="91"/>
      <c r="S45" s="92"/>
      <c r="T45" s="93"/>
      <c r="U45" s="82"/>
      <c r="V45" s="94">
        <f>SUM(G45:T45)</f>
        <v>0</v>
      </c>
      <c r="W45" s="78">
        <f>V45*E45</f>
        <v>0</v>
      </c>
      <c r="X45" s="95">
        <f>V45*2.8</f>
        <v>0</v>
      </c>
      <c r="Y45" s="96">
        <f>V45*F45</f>
        <v>0</v>
      </c>
    </row>
    <row r="46" ht="87.75" customHeight="1">
      <c r="A46" s="74"/>
      <c r="B46" s="75"/>
      <c r="C46" t="s" s="76">
        <v>87</v>
      </c>
      <c r="D46" t="s" s="77">
        <v>88</v>
      </c>
      <c r="E46" s="78">
        <v>1</v>
      </c>
      <c r="F46" s="96">
        <v>81.48999999999999</v>
      </c>
      <c r="G46" s="80"/>
      <c r="H46" s="81"/>
      <c r="I46" s="82"/>
      <c r="J46" s="83"/>
      <c r="K46" s="84"/>
      <c r="L46" s="85"/>
      <c r="M46" s="86"/>
      <c r="N46" s="87"/>
      <c r="O46" s="88"/>
      <c r="P46" s="89"/>
      <c r="Q46" s="90"/>
      <c r="R46" s="91"/>
      <c r="S46" s="92"/>
      <c r="T46" s="93"/>
      <c r="U46" s="82"/>
      <c r="V46" s="94">
        <f>SUM(G46:T46)</f>
        <v>0</v>
      </c>
      <c r="W46" s="78">
        <f>V46*E46</f>
        <v>0</v>
      </c>
      <c r="X46" s="95">
        <f>V46*2.3</f>
        <v>0</v>
      </c>
      <c r="Y46" s="96">
        <f>V46*F46</f>
        <v>0</v>
      </c>
    </row>
    <row r="47" ht="102" customHeight="1">
      <c r="A47" s="74"/>
      <c r="B47" s="124"/>
      <c r="C47" t="s" s="98">
        <v>91</v>
      </c>
      <c r="D47" t="s" s="77">
        <v>90</v>
      </c>
      <c r="E47" s="78">
        <v>30</v>
      </c>
      <c r="F47" s="96">
        <f>SUM(F40:F46)</f>
        <v>688.86</v>
      </c>
      <c r="G47" s="99"/>
      <c r="H47" s="100"/>
      <c r="I47" s="82"/>
      <c r="J47" s="101"/>
      <c r="K47" s="102"/>
      <c r="L47" s="103"/>
      <c r="M47" s="104"/>
      <c r="N47" s="105"/>
      <c r="O47" s="106"/>
      <c r="P47" s="89"/>
      <c r="Q47" s="107"/>
      <c r="R47" s="108"/>
      <c r="S47" s="109"/>
      <c r="T47" s="110"/>
      <c r="U47" s="82"/>
      <c r="V47" s="94">
        <f>SUM(G47:T47)</f>
        <v>0</v>
      </c>
      <c r="W47" s="78">
        <f>V47*E47</f>
        <v>0</v>
      </c>
      <c r="X47" s="95">
        <f>V47*22</f>
        <v>0</v>
      </c>
      <c r="Y47" s="96">
        <f>V47*F47</f>
        <v>0</v>
      </c>
    </row>
    <row r="48" ht="105.75" customHeight="1">
      <c r="A48" s="74"/>
      <c r="B48" s="111"/>
      <c r="C48" t="s" s="76">
        <v>92</v>
      </c>
      <c r="D48" t="s" s="77">
        <v>93</v>
      </c>
      <c r="E48" s="78">
        <v>14</v>
      </c>
      <c r="F48" s="96">
        <v>79.13</v>
      </c>
      <c r="G48" s="112"/>
      <c r="H48" s="113"/>
      <c r="I48" s="82"/>
      <c r="J48" s="114"/>
      <c r="K48" s="115"/>
      <c r="L48" s="116"/>
      <c r="M48" s="117"/>
      <c r="N48" s="118"/>
      <c r="O48" s="119"/>
      <c r="P48" s="89"/>
      <c r="Q48" s="120"/>
      <c r="R48" s="121"/>
      <c r="S48" s="122"/>
      <c r="T48" s="123"/>
      <c r="U48" s="82"/>
      <c r="V48" s="94">
        <f>SUM(G48:T48)</f>
        <v>0</v>
      </c>
      <c r="W48" s="78">
        <f>V48*E48</f>
        <v>0</v>
      </c>
      <c r="X48" s="95">
        <f>V48*1.5</f>
        <v>0</v>
      </c>
      <c r="Y48" s="96">
        <f>V48*F48</f>
        <v>0</v>
      </c>
    </row>
    <row r="49" ht="97.5" customHeight="1">
      <c r="A49" s="74"/>
      <c r="B49" s="111"/>
      <c r="C49" t="s" s="76">
        <v>94</v>
      </c>
      <c r="D49" t="s" s="77">
        <v>95</v>
      </c>
      <c r="E49" s="78">
        <v>7</v>
      </c>
      <c r="F49" s="96">
        <v>85.38</v>
      </c>
      <c r="G49" s="80"/>
      <c r="H49" s="81"/>
      <c r="I49" s="82"/>
      <c r="J49" s="83"/>
      <c r="K49" s="84"/>
      <c r="L49" s="85"/>
      <c r="M49" s="86"/>
      <c r="N49" s="148"/>
      <c r="O49" s="88"/>
      <c r="P49" s="89"/>
      <c r="Q49" s="90"/>
      <c r="R49" s="91"/>
      <c r="S49" s="92"/>
      <c r="T49" s="93"/>
      <c r="U49" s="82"/>
      <c r="V49" s="94">
        <f>SUM(G49:T49)</f>
        <v>0</v>
      </c>
      <c r="W49" s="78">
        <f>V49*E49</f>
        <v>0</v>
      </c>
      <c r="X49" s="95">
        <f>V49*2</f>
        <v>0</v>
      </c>
      <c r="Y49" s="96">
        <f>V49*F49</f>
        <v>0</v>
      </c>
    </row>
    <row r="50" ht="100.5" customHeight="1">
      <c r="A50" s="74"/>
      <c r="B50" s="124"/>
      <c r="C50" t="s" s="98">
        <v>96</v>
      </c>
      <c r="D50" t="s" s="77">
        <v>97</v>
      </c>
      <c r="E50" s="78">
        <v>21</v>
      </c>
      <c r="F50" s="96">
        <f>SUM(F48:F49)</f>
        <v>164.51</v>
      </c>
      <c r="G50" s="149"/>
      <c r="H50" s="150"/>
      <c r="I50" s="132"/>
      <c r="J50" s="151"/>
      <c r="K50" s="152"/>
      <c r="L50" s="153"/>
      <c r="M50" s="154"/>
      <c r="N50" s="155"/>
      <c r="O50" s="156"/>
      <c r="P50" s="139"/>
      <c r="Q50" s="157"/>
      <c r="R50" s="158"/>
      <c r="S50" s="159"/>
      <c r="T50" s="160"/>
      <c r="U50" s="132"/>
      <c r="V50" s="94">
        <f>SUM(G50:T50)</f>
        <v>0</v>
      </c>
      <c r="W50" s="78">
        <f>V50*E50</f>
        <v>0</v>
      </c>
      <c r="X50" s="95">
        <f>V50*4</f>
        <v>0</v>
      </c>
      <c r="Y50" s="96">
        <f>V50*F50</f>
        <v>0</v>
      </c>
    </row>
    <row r="51" ht="95.25" customHeight="1">
      <c r="A51" s="74"/>
      <c r="B51" s="75"/>
      <c r="C51" t="s" s="76">
        <v>98</v>
      </c>
      <c r="D51" t="s" s="77">
        <v>99</v>
      </c>
      <c r="E51" s="78">
        <v>15</v>
      </c>
      <c r="F51" s="96">
        <v>82.45</v>
      </c>
      <c r="G51" s="112"/>
      <c r="H51" s="113"/>
      <c r="I51" s="82"/>
      <c r="J51" s="114"/>
      <c r="K51" s="115"/>
      <c r="L51" s="116"/>
      <c r="M51" s="117"/>
      <c r="N51" s="118"/>
      <c r="O51" s="119"/>
      <c r="P51" s="89"/>
      <c r="Q51" s="120"/>
      <c r="R51" s="121"/>
      <c r="S51" s="122"/>
      <c r="T51" s="123"/>
      <c r="U51" s="82"/>
      <c r="V51" s="94">
        <f>SUM(G51:T51)</f>
        <v>0</v>
      </c>
      <c r="W51" s="78">
        <f>V51*E51</f>
        <v>0</v>
      </c>
      <c r="X51" s="95">
        <f>V51*2.4</f>
        <v>0</v>
      </c>
      <c r="Y51" s="96">
        <f>V51*F51</f>
        <v>0</v>
      </c>
    </row>
    <row r="52" ht="87.75" customHeight="1">
      <c r="A52" s="74"/>
      <c r="B52" s="111"/>
      <c r="C52" t="s" s="76">
        <v>100</v>
      </c>
      <c r="D52" t="s" s="77">
        <v>101</v>
      </c>
      <c r="E52" s="78">
        <v>6</v>
      </c>
      <c r="F52" s="96">
        <v>69.83</v>
      </c>
      <c r="G52" s="80"/>
      <c r="H52" s="81"/>
      <c r="I52" s="82"/>
      <c r="J52" s="83"/>
      <c r="K52" s="84"/>
      <c r="L52" s="85"/>
      <c r="M52" s="86"/>
      <c r="N52" s="87"/>
      <c r="O52" s="88"/>
      <c r="P52" s="89"/>
      <c r="Q52" s="90"/>
      <c r="R52" s="91"/>
      <c r="S52" s="92"/>
      <c r="T52" s="93"/>
      <c r="U52" s="82"/>
      <c r="V52" s="94">
        <f>SUM(G52:T52)</f>
        <v>0</v>
      </c>
      <c r="W52" s="78">
        <f>V52*E52</f>
        <v>0</v>
      </c>
      <c r="X52" s="95">
        <f>V52*2.2</f>
        <v>0</v>
      </c>
      <c r="Y52" s="96">
        <f>V52*F52</f>
        <v>0</v>
      </c>
    </row>
    <row r="53" ht="88.5" customHeight="1">
      <c r="A53" s="74"/>
      <c r="B53" s="111"/>
      <c r="C53" t="s" s="76">
        <v>102</v>
      </c>
      <c r="D53" t="s" s="77">
        <v>103</v>
      </c>
      <c r="E53" s="78">
        <v>6</v>
      </c>
      <c r="F53" s="96">
        <v>67.55</v>
      </c>
      <c r="G53" s="80"/>
      <c r="H53" s="81"/>
      <c r="I53" s="82"/>
      <c r="J53" s="83"/>
      <c r="K53" s="84"/>
      <c r="L53" s="85"/>
      <c r="M53" s="86"/>
      <c r="N53" s="87"/>
      <c r="O53" s="88"/>
      <c r="P53" s="89"/>
      <c r="Q53" s="90"/>
      <c r="R53" s="91"/>
      <c r="S53" s="92"/>
      <c r="T53" s="93"/>
      <c r="U53" s="82"/>
      <c r="V53" s="94">
        <f>SUM(G53:T53)</f>
        <v>0</v>
      </c>
      <c r="W53" s="78">
        <f>V53*E53</f>
        <v>0</v>
      </c>
      <c r="X53" s="95">
        <f>V53*2.1</f>
        <v>0</v>
      </c>
      <c r="Y53" s="96">
        <f>V53*F53</f>
        <v>0</v>
      </c>
    </row>
    <row r="54" ht="100.5" customHeight="1">
      <c r="A54" s="74"/>
      <c r="B54" s="111"/>
      <c r="C54" t="s" s="76">
        <v>104</v>
      </c>
      <c r="D54" t="s" s="77">
        <v>105</v>
      </c>
      <c r="E54" s="78">
        <v>5</v>
      </c>
      <c r="F54" s="96">
        <v>93.56999999999999</v>
      </c>
      <c r="G54" s="80"/>
      <c r="H54" s="81"/>
      <c r="I54" s="82"/>
      <c r="J54" s="83"/>
      <c r="K54" s="84"/>
      <c r="L54" s="85"/>
      <c r="M54" s="86"/>
      <c r="N54" s="87"/>
      <c r="O54" s="88"/>
      <c r="P54" s="89"/>
      <c r="Q54" s="90"/>
      <c r="R54" s="91"/>
      <c r="S54" s="92"/>
      <c r="T54" s="93"/>
      <c r="U54" s="82"/>
      <c r="V54" s="94">
        <f>SUM(G54:T54)</f>
        <v>0</v>
      </c>
      <c r="W54" s="78">
        <f>V54*E54</f>
        <v>0</v>
      </c>
      <c r="X54" s="95">
        <f>V54*3.4</f>
        <v>0</v>
      </c>
      <c r="Y54" s="96">
        <f>V54*F54</f>
        <v>0</v>
      </c>
    </row>
    <row r="55" ht="103.5" customHeight="1">
      <c r="A55" s="74"/>
      <c r="B55" s="111"/>
      <c r="C55" t="s" s="76">
        <v>106</v>
      </c>
      <c r="D55" t="s" s="77">
        <v>107</v>
      </c>
      <c r="E55" s="78">
        <v>5</v>
      </c>
      <c r="F55" s="96">
        <v>100.23</v>
      </c>
      <c r="G55" s="80"/>
      <c r="H55" s="81"/>
      <c r="I55" s="82"/>
      <c r="J55" s="83"/>
      <c r="K55" s="84"/>
      <c r="L55" s="85"/>
      <c r="M55" s="86"/>
      <c r="N55" s="87"/>
      <c r="O55" s="88"/>
      <c r="P55" s="89"/>
      <c r="Q55" s="90"/>
      <c r="R55" s="91"/>
      <c r="S55" s="92"/>
      <c r="T55" s="93"/>
      <c r="U55" s="82"/>
      <c r="V55" s="94">
        <f>SUM(G55:T55)</f>
        <v>0</v>
      </c>
      <c r="W55" s="78">
        <f>V55*E55</f>
        <v>0</v>
      </c>
      <c r="X55" s="95">
        <f>V55*3.7</f>
        <v>0</v>
      </c>
      <c r="Y55" s="96">
        <f>V55*F55</f>
        <v>0</v>
      </c>
    </row>
    <row r="56" ht="91.5" customHeight="1">
      <c r="A56" s="74"/>
      <c r="B56" s="111"/>
      <c r="C56" t="s" s="76">
        <v>108</v>
      </c>
      <c r="D56" t="s" s="77">
        <v>109</v>
      </c>
      <c r="E56" s="78">
        <v>2</v>
      </c>
      <c r="F56" s="96">
        <v>75.36</v>
      </c>
      <c r="G56" s="80"/>
      <c r="H56" s="81"/>
      <c r="I56" s="82"/>
      <c r="J56" s="83"/>
      <c r="K56" s="84"/>
      <c r="L56" s="85"/>
      <c r="M56" s="86"/>
      <c r="N56" s="87"/>
      <c r="O56" s="88"/>
      <c r="P56" s="89"/>
      <c r="Q56" s="90"/>
      <c r="R56" s="91"/>
      <c r="S56" s="92"/>
      <c r="T56" s="93"/>
      <c r="U56" s="82"/>
      <c r="V56" s="94">
        <f>SUM(G56:T56)</f>
        <v>0</v>
      </c>
      <c r="W56" s="78">
        <f>V56*E56</f>
        <v>0</v>
      </c>
      <c r="X56" s="95">
        <f>V56*2.2</f>
        <v>0</v>
      </c>
      <c r="Y56" s="96">
        <f>V56*F56</f>
        <v>0</v>
      </c>
    </row>
    <row r="57" ht="92.25" customHeight="1">
      <c r="A57" s="74"/>
      <c r="B57" s="75"/>
      <c r="C57" t="s" s="76">
        <v>110</v>
      </c>
      <c r="D57" t="s" s="77">
        <v>111</v>
      </c>
      <c r="E57" s="78">
        <v>2</v>
      </c>
      <c r="F57" s="96">
        <v>79.79000000000001</v>
      </c>
      <c r="G57" s="80"/>
      <c r="H57" s="81"/>
      <c r="I57" s="82"/>
      <c r="J57" s="83"/>
      <c r="K57" s="84"/>
      <c r="L57" s="85"/>
      <c r="M57" s="86"/>
      <c r="N57" s="87"/>
      <c r="O57" s="88"/>
      <c r="P57" s="89"/>
      <c r="Q57" s="90"/>
      <c r="R57" s="91"/>
      <c r="S57" s="92"/>
      <c r="T57" s="93"/>
      <c r="U57" s="82"/>
      <c r="V57" s="94">
        <f>SUM(G57:T57)</f>
        <v>0</v>
      </c>
      <c r="W57" s="78">
        <f>V57*E57</f>
        <v>0</v>
      </c>
      <c r="X57" s="95">
        <f>V57*2.4</f>
        <v>0</v>
      </c>
      <c r="Y57" s="96">
        <f>V57*F57</f>
        <v>0</v>
      </c>
    </row>
    <row r="58" ht="91.5" customHeight="1">
      <c r="A58" s="74"/>
      <c r="B58" s="111"/>
      <c r="C58" t="s" s="76">
        <v>112</v>
      </c>
      <c r="D58" t="s" s="77">
        <v>113</v>
      </c>
      <c r="E58" s="78">
        <v>1</v>
      </c>
      <c r="F58" s="96">
        <v>78.20999999999999</v>
      </c>
      <c r="G58" s="80"/>
      <c r="H58" s="81"/>
      <c r="I58" s="82"/>
      <c r="J58" s="83"/>
      <c r="K58" s="84"/>
      <c r="L58" s="85"/>
      <c r="M58" s="86"/>
      <c r="N58" s="87"/>
      <c r="O58" s="88"/>
      <c r="P58" s="89"/>
      <c r="Q58" s="90"/>
      <c r="R58" s="91"/>
      <c r="S58" s="92"/>
      <c r="T58" s="93"/>
      <c r="U58" s="82"/>
      <c r="V58" s="94">
        <f>SUM(G58:T58)</f>
        <v>0</v>
      </c>
      <c r="W58" s="78">
        <f>V58*E58</f>
        <v>0</v>
      </c>
      <c r="X58" s="95">
        <f>V58*2.5</f>
        <v>0</v>
      </c>
      <c r="Y58" s="96">
        <f>V58*F58</f>
        <v>0</v>
      </c>
    </row>
    <row r="59" ht="93" customHeight="1">
      <c r="A59" s="74"/>
      <c r="B59" s="111"/>
      <c r="C59" t="s" s="76">
        <v>114</v>
      </c>
      <c r="D59" t="s" s="77">
        <v>115</v>
      </c>
      <c r="E59" s="78">
        <v>1</v>
      </c>
      <c r="F59" s="96">
        <v>73.64</v>
      </c>
      <c r="G59" s="80"/>
      <c r="H59" s="81"/>
      <c r="I59" s="82"/>
      <c r="J59" s="83"/>
      <c r="K59" s="84"/>
      <c r="L59" s="85"/>
      <c r="M59" s="86"/>
      <c r="N59" s="87"/>
      <c r="O59" s="88"/>
      <c r="P59" s="89"/>
      <c r="Q59" s="90"/>
      <c r="R59" s="91"/>
      <c r="S59" s="92"/>
      <c r="T59" s="93"/>
      <c r="U59" s="82"/>
      <c r="V59" s="94">
        <f>SUM(G59:T59)</f>
        <v>0</v>
      </c>
      <c r="W59" s="78">
        <f>V59*E59</f>
        <v>0</v>
      </c>
      <c r="X59" s="95">
        <f>V59*2.3</f>
        <v>0</v>
      </c>
      <c r="Y59" s="96">
        <f>V59*F59</f>
        <v>0</v>
      </c>
    </row>
    <row r="60" ht="97.5" customHeight="1">
      <c r="A60" s="74"/>
      <c r="B60" s="111"/>
      <c r="C60" t="s" s="76">
        <v>116</v>
      </c>
      <c r="D60" t="s" s="77">
        <v>117</v>
      </c>
      <c r="E60" s="78">
        <v>1</v>
      </c>
      <c r="F60" s="96">
        <v>78.20999999999999</v>
      </c>
      <c r="G60" s="80"/>
      <c r="H60" s="81"/>
      <c r="I60" s="82"/>
      <c r="J60" s="83"/>
      <c r="K60" s="84"/>
      <c r="L60" s="85"/>
      <c r="M60" s="86"/>
      <c r="N60" s="87"/>
      <c r="O60" s="88"/>
      <c r="P60" s="89"/>
      <c r="Q60" s="90"/>
      <c r="R60" s="91"/>
      <c r="S60" s="92"/>
      <c r="T60" s="93"/>
      <c r="U60" s="82"/>
      <c r="V60" s="94">
        <f>SUM(G60:T60)</f>
        <v>0</v>
      </c>
      <c r="W60" s="78">
        <f>V60*E60</f>
        <v>0</v>
      </c>
      <c r="X60" s="95">
        <f>V60*2.5</f>
        <v>0</v>
      </c>
      <c r="Y60" s="96">
        <f>V60*F60</f>
        <v>0</v>
      </c>
    </row>
    <row r="61" ht="93" customHeight="1">
      <c r="A61" s="74"/>
      <c r="B61" s="111"/>
      <c r="C61" t="s" s="76">
        <v>118</v>
      </c>
      <c r="D61" t="s" s="77">
        <v>119</v>
      </c>
      <c r="E61" s="78">
        <v>1</v>
      </c>
      <c r="F61" s="96">
        <v>80.48999999999999</v>
      </c>
      <c r="G61" s="80"/>
      <c r="H61" s="81"/>
      <c r="I61" s="82"/>
      <c r="J61" s="83"/>
      <c r="K61" s="84"/>
      <c r="L61" s="85"/>
      <c r="M61" s="86"/>
      <c r="N61" s="87"/>
      <c r="O61" s="88"/>
      <c r="P61" s="89"/>
      <c r="Q61" s="90"/>
      <c r="R61" s="91"/>
      <c r="S61" s="92"/>
      <c r="T61" s="93"/>
      <c r="U61" s="82"/>
      <c r="V61" s="94">
        <f>SUM(G61:T61)</f>
        <v>0</v>
      </c>
      <c r="W61" s="78">
        <f>V61*E61</f>
        <v>0</v>
      </c>
      <c r="X61" s="95">
        <f>V61*2.6</f>
        <v>0</v>
      </c>
      <c r="Y61" s="96">
        <f>V61*F61</f>
        <v>0</v>
      </c>
    </row>
    <row r="62" ht="102" customHeight="1">
      <c r="A62" s="74"/>
      <c r="B62" s="124"/>
      <c r="C62" t="s" s="98">
        <v>120</v>
      </c>
      <c r="D62" t="s" s="77">
        <v>121</v>
      </c>
      <c r="E62" s="78">
        <v>45</v>
      </c>
      <c r="F62" s="96">
        <f>SUM(F51:F61)</f>
        <v>879.33</v>
      </c>
      <c r="G62" s="99"/>
      <c r="H62" s="100"/>
      <c r="I62" s="82"/>
      <c r="J62" s="101"/>
      <c r="K62" s="102"/>
      <c r="L62" s="103"/>
      <c r="M62" s="104"/>
      <c r="N62" s="105"/>
      <c r="O62" s="106"/>
      <c r="P62" s="89"/>
      <c r="Q62" s="107"/>
      <c r="R62" s="108"/>
      <c r="S62" s="109"/>
      <c r="T62" s="110"/>
      <c r="U62" s="82"/>
      <c r="V62" s="94">
        <f>SUM(G62:T62)</f>
        <v>0</v>
      </c>
      <c r="W62" s="78">
        <f>V62*E62</f>
        <v>0</v>
      </c>
      <c r="X62" s="95">
        <f>V62*28.3</f>
        <v>0</v>
      </c>
      <c r="Y62" s="96">
        <f>V62*F62</f>
        <v>0</v>
      </c>
    </row>
    <row r="63" ht="90.75" customHeight="1">
      <c r="A63" s="74"/>
      <c r="B63" s="111"/>
      <c r="C63" t="s" s="76">
        <v>122</v>
      </c>
      <c r="D63" t="s" s="77">
        <v>123</v>
      </c>
      <c r="E63" s="78">
        <v>5</v>
      </c>
      <c r="F63" s="96">
        <v>90.04000000000001</v>
      </c>
      <c r="G63" s="112"/>
      <c r="H63" s="113"/>
      <c r="I63" s="82"/>
      <c r="J63" s="114"/>
      <c r="K63" s="115"/>
      <c r="L63" s="116"/>
      <c r="M63" s="117"/>
      <c r="N63" s="118"/>
      <c r="O63" s="119"/>
      <c r="P63" s="89"/>
      <c r="Q63" s="120"/>
      <c r="R63" s="121"/>
      <c r="S63" s="122"/>
      <c r="T63" s="123"/>
      <c r="U63" s="82"/>
      <c r="V63" s="94">
        <f>SUM(G63:T63)</f>
        <v>0</v>
      </c>
      <c r="W63" s="78">
        <f>V63*E63</f>
        <v>0</v>
      </c>
      <c r="X63" s="95">
        <f>V63*2.6</f>
        <v>0</v>
      </c>
      <c r="Y63" s="96">
        <f>V63*F63</f>
        <v>0</v>
      </c>
    </row>
    <row r="64" ht="91.5" customHeight="1">
      <c r="A64" s="74"/>
      <c r="B64" s="111"/>
      <c r="C64" t="s" s="76">
        <v>124</v>
      </c>
      <c r="D64" t="s" s="77">
        <v>125</v>
      </c>
      <c r="E64" s="78">
        <v>5</v>
      </c>
      <c r="F64" s="96">
        <v>92.79000000000001</v>
      </c>
      <c r="G64" s="80"/>
      <c r="H64" s="81"/>
      <c r="I64" s="82"/>
      <c r="J64" s="83"/>
      <c r="K64" s="84"/>
      <c r="L64" s="85"/>
      <c r="M64" s="86"/>
      <c r="N64" s="87"/>
      <c r="O64" s="88"/>
      <c r="P64" s="89"/>
      <c r="Q64" s="90"/>
      <c r="R64" s="91"/>
      <c r="S64" s="92"/>
      <c r="T64" s="93"/>
      <c r="U64" s="82"/>
      <c r="V64" s="94">
        <f>SUM(G64:T64)</f>
        <v>0</v>
      </c>
      <c r="W64" s="78">
        <f>V64*E64</f>
        <v>0</v>
      </c>
      <c r="X64" s="95">
        <f>V64*2.7</f>
        <v>0</v>
      </c>
      <c r="Y64" s="96">
        <f>V64*F64</f>
        <v>0</v>
      </c>
    </row>
    <row r="65" ht="92.25" customHeight="1">
      <c r="A65" s="74"/>
      <c r="B65" s="111"/>
      <c r="C65" t="s" s="76">
        <v>126</v>
      </c>
      <c r="D65" t="s" s="77">
        <v>127</v>
      </c>
      <c r="E65" s="78">
        <v>2</v>
      </c>
      <c r="F65" s="96">
        <v>66.02</v>
      </c>
      <c r="G65" s="80"/>
      <c r="H65" s="81"/>
      <c r="I65" s="82"/>
      <c r="J65" s="83"/>
      <c r="K65" s="84"/>
      <c r="L65" s="85"/>
      <c r="M65" s="86"/>
      <c r="N65" s="87"/>
      <c r="O65" s="88"/>
      <c r="P65" s="89"/>
      <c r="Q65" s="90"/>
      <c r="R65" s="91"/>
      <c r="S65" s="92"/>
      <c r="T65" s="93"/>
      <c r="U65" s="82"/>
      <c r="V65" s="94">
        <f>SUM(G65:T65)</f>
        <v>0</v>
      </c>
      <c r="W65" s="78">
        <f>V65*E65</f>
        <v>0</v>
      </c>
      <c r="X65" s="95">
        <f>V65*1.7</f>
        <v>0</v>
      </c>
      <c r="Y65" s="96">
        <f>V65*F65</f>
        <v>0</v>
      </c>
    </row>
    <row r="66" ht="93.75" customHeight="1">
      <c r="A66" s="74"/>
      <c r="B66" s="111"/>
      <c r="C66" t="s" s="76">
        <v>128</v>
      </c>
      <c r="D66" t="s" s="77">
        <v>129</v>
      </c>
      <c r="E66" s="78">
        <v>2</v>
      </c>
      <c r="F66" s="96">
        <v>68.55</v>
      </c>
      <c r="G66" s="80"/>
      <c r="H66" s="81"/>
      <c r="I66" s="82"/>
      <c r="J66" s="83"/>
      <c r="K66" s="84"/>
      <c r="L66" s="85"/>
      <c r="M66" s="86"/>
      <c r="N66" s="87"/>
      <c r="O66" s="88"/>
      <c r="P66" s="89"/>
      <c r="Q66" s="90"/>
      <c r="R66" s="91"/>
      <c r="S66" s="92"/>
      <c r="T66" s="93"/>
      <c r="U66" s="82"/>
      <c r="V66" s="94">
        <f>SUM(G66:T66)</f>
        <v>0</v>
      </c>
      <c r="W66" s="78">
        <f>V66*E66</f>
        <v>0</v>
      </c>
      <c r="X66" s="95">
        <f>V66*1.8</f>
        <v>0</v>
      </c>
      <c r="Y66" s="96">
        <f>V66*F66</f>
        <v>0</v>
      </c>
    </row>
    <row r="67" ht="117.75" customHeight="1">
      <c r="A67" s="74"/>
      <c r="B67" s="111"/>
      <c r="C67" t="s" s="76">
        <v>130</v>
      </c>
      <c r="D67" t="s" s="77">
        <v>131</v>
      </c>
      <c r="E67" s="78">
        <v>1</v>
      </c>
      <c r="F67" s="96">
        <v>69.31999999999999</v>
      </c>
      <c r="G67" s="80"/>
      <c r="H67" s="81"/>
      <c r="I67" s="82"/>
      <c r="J67" s="83"/>
      <c r="K67" s="84"/>
      <c r="L67" s="85"/>
      <c r="M67" s="86"/>
      <c r="N67" s="87"/>
      <c r="O67" s="88"/>
      <c r="P67" s="89"/>
      <c r="Q67" s="90"/>
      <c r="R67" s="91"/>
      <c r="S67" s="92"/>
      <c r="T67" s="93"/>
      <c r="U67" s="82"/>
      <c r="V67" s="94">
        <f>SUM(G67:T67)</f>
        <v>0</v>
      </c>
      <c r="W67" s="78">
        <f>V67*E67</f>
        <v>0</v>
      </c>
      <c r="X67" s="95">
        <f>V67*1.9</f>
        <v>0</v>
      </c>
      <c r="Y67" s="96">
        <f>V67*F67</f>
        <v>0</v>
      </c>
    </row>
    <row r="68" ht="105.75" customHeight="1">
      <c r="A68" s="74"/>
      <c r="B68" s="111"/>
      <c r="C68" t="s" s="76">
        <v>132</v>
      </c>
      <c r="D68" t="s" s="77">
        <v>133</v>
      </c>
      <c r="E68" s="78">
        <v>1</v>
      </c>
      <c r="F68" s="96">
        <v>81.06999999999999</v>
      </c>
      <c r="G68" s="80"/>
      <c r="H68" s="81"/>
      <c r="I68" s="82"/>
      <c r="J68" s="83"/>
      <c r="K68" s="84"/>
      <c r="L68" s="85"/>
      <c r="M68" s="86"/>
      <c r="N68" s="87"/>
      <c r="O68" s="88"/>
      <c r="P68" s="89"/>
      <c r="Q68" s="90"/>
      <c r="R68" s="91"/>
      <c r="S68" s="92"/>
      <c r="T68" s="93"/>
      <c r="U68" s="82"/>
      <c r="V68" s="94">
        <f>SUM(G68:T68)</f>
        <v>0</v>
      </c>
      <c r="W68" s="78">
        <f>V68*E68</f>
        <v>0</v>
      </c>
      <c r="X68" s="95">
        <f>V68*2.4</f>
        <v>0</v>
      </c>
      <c r="Y68" s="96">
        <f>V68*F68</f>
        <v>0</v>
      </c>
    </row>
    <row r="69" ht="111.75" customHeight="1">
      <c r="A69" s="74"/>
      <c r="B69" s="124"/>
      <c r="C69" t="s" s="98">
        <v>134</v>
      </c>
      <c r="D69" t="s" s="77">
        <v>135</v>
      </c>
      <c r="E69" s="78">
        <v>16</v>
      </c>
      <c r="F69" s="96">
        <f>SUM(F63:F68)</f>
        <v>467.79</v>
      </c>
      <c r="G69" s="80"/>
      <c r="H69" s="81"/>
      <c r="I69" s="161"/>
      <c r="J69" s="83"/>
      <c r="K69" s="84"/>
      <c r="L69" s="85"/>
      <c r="M69" s="86"/>
      <c r="N69" s="87"/>
      <c r="O69" s="88"/>
      <c r="P69" s="162"/>
      <c r="Q69" s="90"/>
      <c r="R69" s="91"/>
      <c r="S69" s="92"/>
      <c r="T69" s="93"/>
      <c r="U69" s="161"/>
      <c r="V69" s="94">
        <f>SUM(G69:T69)</f>
        <v>0</v>
      </c>
      <c r="W69" s="78">
        <f>V69*E69</f>
        <v>0</v>
      </c>
      <c r="X69" s="95">
        <f>V69*14</f>
        <v>0</v>
      </c>
      <c r="Y69" s="96">
        <f>V69*F69</f>
        <v>0</v>
      </c>
    </row>
    <row r="70" ht="86.25" customHeight="1">
      <c r="A70" s="74"/>
      <c r="B70" s="111"/>
      <c r="C70" t="s" s="76">
        <v>136</v>
      </c>
      <c r="D70" t="s" s="77">
        <v>137</v>
      </c>
      <c r="E70" s="78">
        <v>15</v>
      </c>
      <c r="F70" s="96">
        <v>131.6</v>
      </c>
      <c r="G70" s="80"/>
      <c r="H70" s="163"/>
      <c r="I70" s="164"/>
      <c r="J70" s="83"/>
      <c r="K70" s="84"/>
      <c r="L70" s="85"/>
      <c r="M70" s="165"/>
      <c r="N70" s="166"/>
      <c r="O70" s="88"/>
      <c r="P70" s="167"/>
      <c r="Q70" s="90"/>
      <c r="R70" s="91"/>
      <c r="S70" s="163"/>
      <c r="T70" s="93"/>
      <c r="U70" s="168"/>
      <c r="V70" s="94">
        <f>SUM(G70:T70)</f>
        <v>0</v>
      </c>
      <c r="W70" s="78">
        <f>V70*E70</f>
        <v>0</v>
      </c>
      <c r="X70" s="95">
        <f>V70*1.26</f>
        <v>0</v>
      </c>
      <c r="Y70" s="96">
        <f>V70*F70</f>
        <v>0</v>
      </c>
    </row>
    <row r="71" ht="88.5" customHeight="1">
      <c r="A71" s="74"/>
      <c r="B71" s="111"/>
      <c r="C71" t="s" s="76">
        <v>138</v>
      </c>
      <c r="D71" t="s" s="77">
        <v>139</v>
      </c>
      <c r="E71" s="78">
        <v>10</v>
      </c>
      <c r="F71" s="96">
        <v>139.62</v>
      </c>
      <c r="G71" s="80"/>
      <c r="H71" s="82"/>
      <c r="I71" s="164"/>
      <c r="J71" s="83"/>
      <c r="K71" s="84"/>
      <c r="L71" s="85"/>
      <c r="M71" s="169"/>
      <c r="N71" s="170"/>
      <c r="O71" s="88"/>
      <c r="P71" s="167"/>
      <c r="Q71" s="90"/>
      <c r="R71" s="91"/>
      <c r="S71" s="82"/>
      <c r="T71" s="93"/>
      <c r="U71" s="168"/>
      <c r="V71" s="94">
        <f>SUM(G71:T71)</f>
        <v>0</v>
      </c>
      <c r="W71" s="78">
        <f>V71*E71</f>
        <v>0</v>
      </c>
      <c r="X71" s="95">
        <f>V71*1.91</f>
        <v>0</v>
      </c>
      <c r="Y71" s="96">
        <f>V71*F71</f>
        <v>0</v>
      </c>
    </row>
    <row r="72" ht="81.75" customHeight="1">
      <c r="A72" s="74"/>
      <c r="B72" s="111"/>
      <c r="C72" t="s" s="76">
        <v>140</v>
      </c>
      <c r="D72" t="s" s="77">
        <v>141</v>
      </c>
      <c r="E72" s="78">
        <v>8</v>
      </c>
      <c r="F72" s="96">
        <v>174.06</v>
      </c>
      <c r="G72" s="80"/>
      <c r="H72" s="82"/>
      <c r="I72" s="164"/>
      <c r="J72" s="83"/>
      <c r="K72" s="84"/>
      <c r="L72" s="85"/>
      <c r="M72" s="169"/>
      <c r="N72" s="170"/>
      <c r="O72" s="88"/>
      <c r="P72" s="167"/>
      <c r="Q72" s="90"/>
      <c r="R72" s="91"/>
      <c r="S72" s="82"/>
      <c r="T72" s="93"/>
      <c r="U72" s="168"/>
      <c r="V72" s="94">
        <f>SUM(G72:T72)</f>
        <v>0</v>
      </c>
      <c r="W72" s="78">
        <f>V72*E72</f>
        <v>0</v>
      </c>
      <c r="X72" s="95">
        <f>V72*2.33</f>
        <v>0</v>
      </c>
      <c r="Y72" s="96">
        <f>V72*F72</f>
        <v>0</v>
      </c>
    </row>
    <row r="73" ht="79.5" customHeight="1">
      <c r="A73" s="74"/>
      <c r="B73" s="111"/>
      <c r="C73" t="s" s="76">
        <v>142</v>
      </c>
      <c r="D73" t="s" s="77">
        <v>143</v>
      </c>
      <c r="E73" s="78">
        <v>8</v>
      </c>
      <c r="F73" s="96">
        <v>156.13</v>
      </c>
      <c r="G73" s="80"/>
      <c r="H73" s="82"/>
      <c r="I73" s="164"/>
      <c r="J73" s="83"/>
      <c r="K73" s="84"/>
      <c r="L73" s="85"/>
      <c r="M73" s="169"/>
      <c r="N73" s="170"/>
      <c r="O73" s="88"/>
      <c r="P73" s="167"/>
      <c r="Q73" s="90"/>
      <c r="R73" s="91"/>
      <c r="S73" s="82"/>
      <c r="T73" s="93"/>
      <c r="U73" s="168"/>
      <c r="V73" s="94">
        <f>SUM(G73:T73)</f>
        <v>0</v>
      </c>
      <c r="W73" s="78">
        <f>V73*E73</f>
        <v>0</v>
      </c>
      <c r="X73" s="95">
        <f>V73*2.62</f>
        <v>0</v>
      </c>
      <c r="Y73" s="96">
        <f>V73*F73</f>
        <v>0</v>
      </c>
    </row>
    <row r="74" ht="97.5" customHeight="1">
      <c r="A74" s="74"/>
      <c r="B74" s="111"/>
      <c r="C74" t="s" s="76">
        <v>144</v>
      </c>
      <c r="D74" t="s" s="77">
        <v>145</v>
      </c>
      <c r="E74" s="78">
        <v>3</v>
      </c>
      <c r="F74" s="96">
        <v>133.96</v>
      </c>
      <c r="G74" s="80"/>
      <c r="H74" s="82"/>
      <c r="I74" s="164"/>
      <c r="J74" s="83"/>
      <c r="K74" s="84"/>
      <c r="L74" s="85"/>
      <c r="M74" s="169"/>
      <c r="N74" s="170"/>
      <c r="O74" s="88"/>
      <c r="P74" s="167"/>
      <c r="Q74" s="90"/>
      <c r="R74" s="91"/>
      <c r="S74" s="82"/>
      <c r="T74" s="93"/>
      <c r="U74" s="168"/>
      <c r="V74" s="94">
        <f>SUM(G74:T74)</f>
        <v>0</v>
      </c>
      <c r="W74" s="78">
        <f>V74*E74</f>
        <v>0</v>
      </c>
      <c r="X74" s="95">
        <f>V74*1.92</f>
        <v>0</v>
      </c>
      <c r="Y74" s="96">
        <f>V74*F74</f>
        <v>0</v>
      </c>
    </row>
    <row r="75" ht="78.75" customHeight="1">
      <c r="A75" s="74"/>
      <c r="B75" s="75"/>
      <c r="C75" t="s" s="76">
        <v>146</v>
      </c>
      <c r="D75" t="s" s="77">
        <v>147</v>
      </c>
      <c r="E75" s="78">
        <v>3</v>
      </c>
      <c r="F75" s="96">
        <v>123.11</v>
      </c>
      <c r="G75" s="80"/>
      <c r="H75" s="82"/>
      <c r="I75" s="164"/>
      <c r="J75" s="83"/>
      <c r="K75" s="84"/>
      <c r="L75" s="85"/>
      <c r="M75" s="169"/>
      <c r="N75" s="170"/>
      <c r="O75" s="88"/>
      <c r="P75" s="167"/>
      <c r="Q75" s="90"/>
      <c r="R75" s="91"/>
      <c r="S75" s="82"/>
      <c r="T75" s="93"/>
      <c r="U75" s="168"/>
      <c r="V75" s="94">
        <f>SUM(G75:T75)</f>
        <v>0</v>
      </c>
      <c r="W75" s="78">
        <f>V75*E75</f>
        <v>0</v>
      </c>
      <c r="X75" s="95">
        <f>V75*1.52</f>
        <v>0</v>
      </c>
      <c r="Y75" s="96">
        <f>V75*F75</f>
        <v>0</v>
      </c>
    </row>
    <row r="76" ht="87" customHeight="1">
      <c r="A76" s="74"/>
      <c r="B76" s="111"/>
      <c r="C76" t="s" s="76">
        <v>148</v>
      </c>
      <c r="D76" t="s" s="77">
        <v>149</v>
      </c>
      <c r="E76" s="78">
        <v>1</v>
      </c>
      <c r="F76" s="96">
        <v>128.3</v>
      </c>
      <c r="G76" s="80"/>
      <c r="H76" s="82"/>
      <c r="I76" s="164"/>
      <c r="J76" s="83"/>
      <c r="K76" s="84"/>
      <c r="L76" s="85"/>
      <c r="M76" s="169"/>
      <c r="N76" s="170"/>
      <c r="O76" s="88"/>
      <c r="P76" s="167"/>
      <c r="Q76" s="90"/>
      <c r="R76" s="91"/>
      <c r="S76" s="82"/>
      <c r="T76" s="93"/>
      <c r="U76" s="168"/>
      <c r="V76" s="94">
        <f>SUM(G76:T76)</f>
        <v>0</v>
      </c>
      <c r="W76" s="78">
        <f>V76*E76</f>
        <v>0</v>
      </c>
      <c r="X76" s="95">
        <f>V76*2.15</f>
        <v>0</v>
      </c>
      <c r="Y76" s="96">
        <f>V76*F76</f>
        <v>0</v>
      </c>
    </row>
    <row r="77" ht="87.75" customHeight="1">
      <c r="A77" s="74"/>
      <c r="B77" s="111"/>
      <c r="C77" t="s" s="76">
        <v>150</v>
      </c>
      <c r="D77" t="s" s="77">
        <v>151</v>
      </c>
      <c r="E77" s="78">
        <v>1</v>
      </c>
      <c r="F77" s="96">
        <v>134.91</v>
      </c>
      <c r="G77" s="80"/>
      <c r="H77" s="82"/>
      <c r="I77" s="164"/>
      <c r="J77" s="83"/>
      <c r="K77" s="84"/>
      <c r="L77" s="85"/>
      <c r="M77" s="169"/>
      <c r="N77" s="170"/>
      <c r="O77" s="88"/>
      <c r="P77" s="167"/>
      <c r="Q77" s="90"/>
      <c r="R77" s="91"/>
      <c r="S77" s="82"/>
      <c r="T77" s="93"/>
      <c r="U77" s="168"/>
      <c r="V77" s="94">
        <f>SUM(G77:T77)</f>
        <v>0</v>
      </c>
      <c r="W77" s="78">
        <f>V77*E77</f>
        <v>0</v>
      </c>
      <c r="X77" s="95">
        <f>V77*2.4</f>
        <v>0</v>
      </c>
      <c r="Y77" s="96">
        <f>V77*F77</f>
        <v>0</v>
      </c>
    </row>
    <row r="78" ht="105.75" customHeight="1">
      <c r="A78" s="171"/>
      <c r="B78" s="172"/>
      <c r="C78" t="s" s="173">
        <v>152</v>
      </c>
      <c r="D78" t="s" s="174">
        <v>153</v>
      </c>
      <c r="E78" s="175">
        <v>49</v>
      </c>
      <c r="F78" s="176">
        <v>1121.7</v>
      </c>
      <c r="G78" s="80"/>
      <c r="H78" s="177"/>
      <c r="I78" s="164"/>
      <c r="J78" s="101"/>
      <c r="K78" s="102"/>
      <c r="L78" s="85"/>
      <c r="M78" s="178"/>
      <c r="N78" s="179"/>
      <c r="O78" s="88"/>
      <c r="P78" s="167"/>
      <c r="Q78" s="107"/>
      <c r="R78" s="91"/>
      <c r="S78" s="177"/>
      <c r="T78" s="93"/>
      <c r="U78" s="180"/>
      <c r="V78" s="181">
        <f>SUM(G78:T78)</f>
        <v>0</v>
      </c>
      <c r="W78" s="175">
        <f>V78*E78</f>
        <v>0</v>
      </c>
      <c r="X78" s="182">
        <f>V78*16.11</f>
        <v>0</v>
      </c>
      <c r="Y78" s="176">
        <f>V78*F78</f>
        <v>0</v>
      </c>
    </row>
  </sheetData>
  <mergeCells count="21">
    <mergeCell ref="B8:Y8"/>
    <mergeCell ref="T4:T7"/>
    <mergeCell ref="V6:W6"/>
    <mergeCell ref="F1:Y1"/>
    <mergeCell ref="M4:M7"/>
    <mergeCell ref="V3:W3"/>
    <mergeCell ref="V4:W4"/>
    <mergeCell ref="V5:W5"/>
    <mergeCell ref="G4:G7"/>
    <mergeCell ref="H4:H7"/>
    <mergeCell ref="J4:J7"/>
    <mergeCell ref="L4:L7"/>
    <mergeCell ref="N4:N7"/>
    <mergeCell ref="S4:S7"/>
    <mergeCell ref="Q4:Q7"/>
    <mergeCell ref="R4:R7"/>
    <mergeCell ref="K4:K7"/>
    <mergeCell ref="O4:O7"/>
    <mergeCell ref="I4:I7"/>
    <mergeCell ref="P4:P7"/>
    <mergeCell ref="U4:U7"/>
  </mergeCells>
  <pageMargins left="1.61417" right="0.23622" top="0.19685" bottom="0.19685" header="0.314961" footer="0.314961"/>
  <pageSetup firstPageNumber="1" fitToHeight="1" fitToWidth="1" scale="56" useFirstPageNumber="0" orientation="landscape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AD12"/>
  <sheetViews>
    <sheetView workbookViewId="0" showGridLines="0" defaultGridColor="1"/>
  </sheetViews>
  <sheetFormatPr defaultColWidth="10.8333" defaultRowHeight="15" customHeight="1" outlineLevelRow="0" outlineLevelCol="0"/>
  <cols>
    <col min="1" max="1" width="6.17188" style="183" customWidth="1"/>
    <col min="2" max="2" width="23.1719" style="183" customWidth="1"/>
    <col min="3" max="3" width="37.3516" style="183" customWidth="1"/>
    <col min="4" max="4" width="11.5" style="183" customWidth="1"/>
    <col min="5" max="5" width="11.1719" style="183" customWidth="1"/>
    <col min="6" max="6" width="13.8516" style="183" customWidth="1"/>
    <col min="7" max="7" width="9.53906" style="183" customWidth="1"/>
    <col min="8" max="8" width="9.80469" style="183" customWidth="1"/>
    <col min="9" max="9" width="11.1016" style="183" customWidth="1"/>
    <col min="10" max="10" width="11.6016" style="183" customWidth="1"/>
    <col min="11" max="11" width="10.0781" style="183" customWidth="1"/>
    <col min="12" max="12" width="10.6797" style="183" customWidth="1"/>
    <col min="13" max="13" width="11.4453" style="183" customWidth="1"/>
    <col min="14" max="14" width="10.8828" style="183" customWidth="1"/>
    <col min="15" max="15" width="10.625" style="183" customWidth="1"/>
    <col min="16" max="16" width="10.5312" style="183" customWidth="1"/>
    <col min="17" max="17" width="10.8203" style="183" customWidth="1"/>
    <col min="18" max="18" width="22.5938" style="183" customWidth="1"/>
    <col min="19" max="20" width="9.53906" style="183" customWidth="1"/>
    <col min="21" max="21" width="10.0625" style="183" customWidth="1"/>
    <col min="22" max="22" width="10.8828" style="183" customWidth="1"/>
    <col min="23" max="23" width="10" style="183" customWidth="1"/>
    <col min="24" max="24" width="7.5" style="183" customWidth="1"/>
    <col min="25" max="25" width="2.35156" style="183" customWidth="1"/>
    <col min="26" max="26" width="13.5" style="183" customWidth="1"/>
    <col min="27" max="27" width="16.5" style="183" customWidth="1"/>
    <col min="28" max="28" hidden="1" width="10.8333" style="183" customWidth="1"/>
    <col min="29" max="30" width="11.5" style="183" customWidth="1"/>
    <col min="31" max="16384" width="10.8516" style="183" customWidth="1"/>
  </cols>
  <sheetData>
    <row r="1" ht="37.5" customHeight="1">
      <c r="A1" s="2"/>
      <c r="B1" s="3"/>
      <c r="C1" s="3"/>
      <c r="D1" s="3"/>
      <c r="E1" s="3"/>
      <c r="F1" t="s" s="4">
        <v>154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184"/>
      <c r="AC1" s="184"/>
      <c r="AD1" s="185"/>
    </row>
    <row r="2" ht="19.5" customHeight="1">
      <c r="A2" s="7"/>
      <c r="B2" s="8"/>
      <c r="C2" s="8"/>
      <c r="D2" s="8"/>
      <c r="E2" s="8"/>
      <c r="F2" s="9"/>
      <c r="G2" s="9"/>
      <c r="H2" s="9"/>
      <c r="I2" s="10"/>
      <c r="J2" s="10"/>
      <c r="K2" s="11"/>
      <c r="L2" s="11"/>
      <c r="M2" s="11"/>
      <c r="N2" s="11"/>
      <c r="O2" s="11"/>
      <c r="P2" s="11"/>
      <c r="Q2" s="11"/>
      <c r="R2" s="11"/>
      <c r="S2" s="11"/>
      <c r="T2" s="11"/>
      <c r="U2" s="9"/>
      <c r="V2" s="9"/>
      <c r="W2" s="9"/>
      <c r="X2" s="9"/>
      <c r="Y2" s="8"/>
      <c r="Z2" s="9"/>
      <c r="AA2" s="9"/>
      <c r="AB2" s="186"/>
      <c r="AC2" s="186"/>
      <c r="AD2" s="187"/>
    </row>
    <row r="3" ht="19.5" customHeight="1">
      <c r="A3" s="7"/>
      <c r="B3" s="8"/>
      <c r="C3" s="8"/>
      <c r="D3" s="8"/>
      <c r="E3" s="14"/>
      <c r="F3" t="s" s="188">
        <v>1</v>
      </c>
      <c r="G3" s="189">
        <f>G8*E8+G9*E9+G10*E10+G11*E11</f>
        <v>0</v>
      </c>
      <c r="H3" s="189">
        <f>H8*E8+H9*E9+H10*E10+H11*E11</f>
        <v>0</v>
      </c>
      <c r="I3" s="189">
        <f>I8*E8+I9*E9+I10*E10+I11*E11</f>
        <v>0</v>
      </c>
      <c r="J3" s="189">
        <f>J8*E8+J9*E9+J10*E10+J11*E11</f>
        <v>0</v>
      </c>
      <c r="K3" s="189">
        <f>K8*E8+K9*E9+K10*E10+K11*E11</f>
        <v>0</v>
      </c>
      <c r="L3" s="189">
        <f>L8*E8+L9*E9+L10*E10+L11*E11</f>
        <v>0</v>
      </c>
      <c r="M3" s="189">
        <f>M8*E8+M9*E9+M10*E10+M11*E11</f>
        <v>0</v>
      </c>
      <c r="N3" s="189">
        <f>N8*E8+N9*E9+N10*E10+N11*E11</f>
        <v>0</v>
      </c>
      <c r="O3" s="189">
        <f>O8*E8+O9*E9+O10*E10+O11*E11</f>
        <v>0</v>
      </c>
      <c r="P3" s="189">
        <f>P8*E8+P9*E9+P10*E10+P11*E11</f>
        <v>0</v>
      </c>
      <c r="Q3" s="189">
        <f>Q8*E8+Q9*E9+Q10*E10+Q11*E11</f>
        <v>0</v>
      </c>
      <c r="R3" t="s" s="188">
        <v>1</v>
      </c>
      <c r="S3" s="189">
        <f>S8*E8+S9*E9+S10*E10+S11*E11</f>
        <v>0</v>
      </c>
      <c r="T3" s="189">
        <f>T8*E8+T9*E9+T10*E10+T11*E11</f>
        <v>0</v>
      </c>
      <c r="U3" s="189">
        <f>U8*E8+U9*E9+U10*E10+U11*E11</f>
        <v>0</v>
      </c>
      <c r="V3" s="189">
        <f>V8*E8+V9*E9+V10*E10+V11*E11</f>
        <v>0</v>
      </c>
      <c r="W3" t="s" s="190">
        <v>155</v>
      </c>
      <c r="X3" s="191"/>
      <c r="Y3" s="186"/>
      <c r="Z3" s="18"/>
      <c r="AA3" s="192">
        <f>SUM(W8:W11)</f>
        <v>0</v>
      </c>
      <c r="AB3" s="193"/>
      <c r="AC3" s="194"/>
      <c r="AD3" s="187"/>
    </row>
    <row r="4" ht="19.5" customHeight="1">
      <c r="A4" s="7"/>
      <c r="B4" s="13"/>
      <c r="C4" s="13"/>
      <c r="D4" s="8"/>
      <c r="E4" s="14"/>
      <c r="F4" t="s" s="195">
        <v>156</v>
      </c>
      <c r="G4" t="s" s="196">
        <v>157</v>
      </c>
      <c r="H4" t="s" s="25">
        <v>158</v>
      </c>
      <c r="I4" t="s" s="197">
        <v>159</v>
      </c>
      <c r="J4" t="s" s="22">
        <v>160</v>
      </c>
      <c r="K4" t="s" s="198">
        <v>161</v>
      </c>
      <c r="L4" t="s" s="26">
        <v>162</v>
      </c>
      <c r="M4" t="s" s="30">
        <v>163</v>
      </c>
      <c r="N4" t="s" s="199">
        <v>164</v>
      </c>
      <c r="O4" t="s" s="27">
        <v>165</v>
      </c>
      <c r="P4" t="s" s="28">
        <v>166</v>
      </c>
      <c r="Q4" t="s" s="200">
        <v>167</v>
      </c>
      <c r="R4" t="s" s="195">
        <v>168</v>
      </c>
      <c r="S4" t="s" s="201">
        <v>169</v>
      </c>
      <c r="T4" t="s" s="202">
        <v>170</v>
      </c>
      <c r="U4" t="s" s="203">
        <v>171</v>
      </c>
      <c r="V4" t="s" s="204">
        <v>172</v>
      </c>
      <c r="W4" t="s" s="17">
        <v>20</v>
      </c>
      <c r="X4" s="18"/>
      <c r="Y4" s="205"/>
      <c r="Z4" s="18"/>
      <c r="AA4" s="50">
        <f>SUM(Z8:Z11)</f>
        <v>0</v>
      </c>
      <c r="AB4" s="206">
        <f>SUM(AA7:AA10)</f>
        <v>0</v>
      </c>
      <c r="AC4" s="194"/>
      <c r="AD4" s="187"/>
    </row>
    <row r="5" ht="21.75" customHeight="1">
      <c r="A5" s="7"/>
      <c r="B5" s="51"/>
      <c r="C5" s="51"/>
      <c r="D5" s="51"/>
      <c r="E5" s="52"/>
      <c r="F5" s="207"/>
      <c r="G5" s="208"/>
      <c r="H5" s="40"/>
      <c r="I5" s="209"/>
      <c r="J5" s="37"/>
      <c r="K5" s="210"/>
      <c r="L5" s="41"/>
      <c r="M5" s="45"/>
      <c r="N5" s="211"/>
      <c r="O5" s="42"/>
      <c r="P5" s="43"/>
      <c r="Q5" s="212"/>
      <c r="R5" s="207"/>
      <c r="S5" s="213"/>
      <c r="T5" s="214"/>
      <c r="U5" s="215"/>
      <c r="V5" s="216"/>
      <c r="W5" t="s" s="17">
        <v>21</v>
      </c>
      <c r="X5" s="18"/>
      <c r="Y5" s="217"/>
      <c r="Z5" s="18"/>
      <c r="AA5" s="53">
        <f>SUM(AA8:AA11)</f>
        <v>0</v>
      </c>
      <c r="AB5" s="218"/>
      <c r="AC5" s="194"/>
      <c r="AD5" s="187"/>
    </row>
    <row r="6" ht="58.5" customHeight="1">
      <c r="A6" s="7"/>
      <c r="B6" s="54"/>
      <c r="C6" t="s" s="55">
        <v>22</v>
      </c>
      <c r="D6" t="s" s="55">
        <v>23</v>
      </c>
      <c r="E6" t="s" s="56">
        <v>173</v>
      </c>
      <c r="F6" s="219"/>
      <c r="G6" s="208"/>
      <c r="H6" s="60"/>
      <c r="I6" s="220"/>
      <c r="J6" s="57"/>
      <c r="K6" s="221"/>
      <c r="L6" s="61"/>
      <c r="M6" s="65"/>
      <c r="N6" s="222"/>
      <c r="O6" s="62"/>
      <c r="P6" s="63"/>
      <c r="Q6" s="212"/>
      <c r="R6" s="219"/>
      <c r="S6" s="213"/>
      <c r="T6" s="223"/>
      <c r="U6" s="224"/>
      <c r="V6" s="225"/>
      <c r="W6" t="s" s="226">
        <v>173</v>
      </c>
      <c r="X6" t="s" s="226">
        <v>174</v>
      </c>
      <c r="Y6" t="s" s="226">
        <v>175</v>
      </c>
      <c r="Z6" t="s" s="226">
        <v>27</v>
      </c>
      <c r="AA6" t="s" s="227">
        <v>28</v>
      </c>
      <c r="AB6" s="186"/>
      <c r="AC6" s="186"/>
      <c r="AD6" s="187"/>
    </row>
    <row r="7" ht="17.25" customHeight="1">
      <c r="A7" s="7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228"/>
      <c r="X7" s="228"/>
      <c r="Y7" s="228"/>
      <c r="Z7" s="228"/>
      <c r="AA7" s="228"/>
      <c r="AB7" s="186"/>
      <c r="AC7" s="186"/>
      <c r="AD7" s="187"/>
    </row>
    <row r="8" ht="117" customHeight="1">
      <c r="A8" s="74"/>
      <c r="B8" s="97"/>
      <c r="C8" t="s" s="98">
        <v>176</v>
      </c>
      <c r="D8" t="s" s="77">
        <v>177</v>
      </c>
      <c r="E8" s="78">
        <v>10</v>
      </c>
      <c r="F8" s="79">
        <v>1391.15</v>
      </c>
      <c r="G8" s="229"/>
      <c r="H8" s="84"/>
      <c r="I8" s="80"/>
      <c r="J8" s="164"/>
      <c r="K8" s="91"/>
      <c r="L8" s="230"/>
      <c r="M8" s="90"/>
      <c r="N8" s="231"/>
      <c r="O8" s="86"/>
      <c r="P8" s="87"/>
      <c r="Q8" s="232"/>
      <c r="R8" s="233">
        <v>1460.71</v>
      </c>
      <c r="S8" s="93"/>
      <c r="T8" s="92"/>
      <c r="U8" s="80"/>
      <c r="V8" s="234"/>
      <c r="W8" s="235">
        <f>(X8+Y8)*10</f>
        <v>0</v>
      </c>
      <c r="X8" s="78">
        <f>SUM(G8+H8+I8+J8+K8+L8+M8+N8+O8+P8+Q8)</f>
        <v>0</v>
      </c>
      <c r="Y8" s="78">
        <f>SUM(S8+T8+U8+V8)</f>
        <v>0</v>
      </c>
      <c r="Z8" s="95">
        <f>SUM(G8:Q8,S8:V8)*19.8</f>
        <v>0</v>
      </c>
      <c r="AA8" s="96">
        <f>(X8*F8)+(R8*Y8)</f>
        <v>0</v>
      </c>
      <c r="AB8" s="236"/>
      <c r="AC8" s="194"/>
      <c r="AD8" s="187"/>
    </row>
    <row r="9" ht="109.5" customHeight="1">
      <c r="A9" s="74"/>
      <c r="B9" s="97"/>
      <c r="C9" t="s" s="98">
        <v>178</v>
      </c>
      <c r="D9" t="s" s="77">
        <v>179</v>
      </c>
      <c r="E9" s="78">
        <v>10</v>
      </c>
      <c r="F9" s="79">
        <v>1702.4</v>
      </c>
      <c r="G9" s="229"/>
      <c r="H9" s="84"/>
      <c r="I9" s="80"/>
      <c r="J9" s="164"/>
      <c r="K9" s="91"/>
      <c r="L9" s="230"/>
      <c r="M9" s="90"/>
      <c r="N9" s="231"/>
      <c r="O9" s="86"/>
      <c r="P9" s="87"/>
      <c r="Q9" s="232"/>
      <c r="R9" s="233">
        <v>1787.52</v>
      </c>
      <c r="S9" s="93"/>
      <c r="T9" s="92"/>
      <c r="U9" s="80"/>
      <c r="V9" s="234"/>
      <c r="W9" s="235">
        <f>(X9+Y9)*10</f>
        <v>0</v>
      </c>
      <c r="X9" s="78">
        <f>SUM(G9+H9+I9+J9+K9+L9+M9+N9+O9+P9+Q9)</f>
        <v>0</v>
      </c>
      <c r="Y9" s="78">
        <f>SUM(S9+T9+U9+V9)</f>
        <v>0</v>
      </c>
      <c r="Z9" s="95">
        <f>SUM(G9:Q9,S9:V9)*19.8</f>
        <v>0</v>
      </c>
      <c r="AA9" s="96">
        <f>(X9*F9)+(R9*Y9)</f>
        <v>0</v>
      </c>
      <c r="AB9" s="236"/>
      <c r="AC9" s="194"/>
      <c r="AD9" s="187"/>
    </row>
    <row r="10" ht="104.25" customHeight="1">
      <c r="A10" s="74"/>
      <c r="B10" s="237"/>
      <c r="C10" t="s" s="98">
        <v>180</v>
      </c>
      <c r="D10" t="s" s="77">
        <v>181</v>
      </c>
      <c r="E10" s="78">
        <v>6</v>
      </c>
      <c r="F10" s="96">
        <v>916.13</v>
      </c>
      <c r="G10" s="229"/>
      <c r="H10" s="84"/>
      <c r="I10" s="80"/>
      <c r="J10" s="164"/>
      <c r="K10" s="91"/>
      <c r="L10" s="230"/>
      <c r="M10" s="90"/>
      <c r="N10" s="231"/>
      <c r="O10" s="86"/>
      <c r="P10" s="87"/>
      <c r="Q10" s="232"/>
      <c r="R10" s="233">
        <v>961.9299999999999</v>
      </c>
      <c r="S10" s="93"/>
      <c r="T10" s="92"/>
      <c r="U10" s="80"/>
      <c r="V10" s="234"/>
      <c r="W10" s="235">
        <f>(X10+Y10)*6</f>
        <v>0</v>
      </c>
      <c r="X10" s="78">
        <f>SUM(G10+H10+I10+J10+K10+L10+M10+N10+O10+P10+Q10)</f>
        <v>0</v>
      </c>
      <c r="Y10" s="78">
        <f>SUM(S10+T10+U10+V10)</f>
        <v>0</v>
      </c>
      <c r="Z10" s="95">
        <f>SUM(G10:Q10,S10:V10)*13.4</f>
        <v>0</v>
      </c>
      <c r="AA10" s="96">
        <f>(X10*F10)+(R10*Y10)</f>
        <v>0</v>
      </c>
      <c r="AB10" s="236"/>
      <c r="AC10" s="194"/>
      <c r="AD10" s="187"/>
    </row>
    <row r="11" ht="115.5" customHeight="1">
      <c r="A11" s="74"/>
      <c r="B11" s="237"/>
      <c r="C11" t="s" s="98">
        <v>182</v>
      </c>
      <c r="D11" t="s" s="77">
        <v>183</v>
      </c>
      <c r="E11" s="78">
        <v>6</v>
      </c>
      <c r="F11" s="79">
        <v>1128.36</v>
      </c>
      <c r="G11" s="238"/>
      <c r="H11" s="102"/>
      <c r="I11" s="99"/>
      <c r="J11" s="239"/>
      <c r="K11" s="108"/>
      <c r="L11" s="240"/>
      <c r="M11" s="107"/>
      <c r="N11" s="241"/>
      <c r="O11" s="104"/>
      <c r="P11" s="105"/>
      <c r="Q11" s="242"/>
      <c r="R11" s="243">
        <v>1184.78</v>
      </c>
      <c r="S11" s="110"/>
      <c r="T11" s="109"/>
      <c r="U11" s="99"/>
      <c r="V11" s="244"/>
      <c r="W11" s="235">
        <f>(X11+Y11)*6</f>
        <v>0</v>
      </c>
      <c r="X11" s="78">
        <f>SUM(G11+H11+I11+J11+K11+L11+M11+N11+O11+P11+Q11)</f>
        <v>0</v>
      </c>
      <c r="Y11" s="78">
        <f>SUM(S11+T11+U11+V11)</f>
        <v>0</v>
      </c>
      <c r="Z11" s="95">
        <f>SUM(G11:Q11,S11:V11)*13.4</f>
        <v>0</v>
      </c>
      <c r="AA11" s="96">
        <f>(X11*F11)+(R11*Y11)</f>
        <v>0</v>
      </c>
      <c r="AB11" s="236"/>
      <c r="AC11" s="194"/>
      <c r="AD11" s="187"/>
    </row>
    <row r="12" ht="15" customHeight="1">
      <c r="A12" s="245"/>
      <c r="B12" s="246"/>
      <c r="C12" s="246"/>
      <c r="D12" s="246"/>
      <c r="E12" s="246"/>
      <c r="F12" s="246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6"/>
      <c r="X12" s="246"/>
      <c r="Y12" s="248">
        <v>1</v>
      </c>
      <c r="Z12" s="246"/>
      <c r="AA12" s="246"/>
      <c r="AB12" s="249"/>
      <c r="AC12" s="249"/>
      <c r="AD12" s="250"/>
    </row>
  </sheetData>
  <mergeCells count="19">
    <mergeCell ref="B7:AA7"/>
    <mergeCell ref="O4:O6"/>
    <mergeCell ref="T4:T6"/>
    <mergeCell ref="U4:U6"/>
    <mergeCell ref="V4:V6"/>
    <mergeCell ref="F1:AA1"/>
    <mergeCell ref="G4:G6"/>
    <mergeCell ref="H4:H6"/>
    <mergeCell ref="I4:I6"/>
    <mergeCell ref="J4:J6"/>
    <mergeCell ref="K4:K6"/>
    <mergeCell ref="L4:L6"/>
    <mergeCell ref="M4:M6"/>
    <mergeCell ref="N4:N6"/>
    <mergeCell ref="P4:P6"/>
    <mergeCell ref="Q4:Q6"/>
    <mergeCell ref="S4:S6"/>
    <mergeCell ref="F4:F6"/>
    <mergeCell ref="R4:R6"/>
  </mergeCells>
  <conditionalFormatting sqref="AA3 R8:R11 W8:W11">
    <cfRule type="cellIs" dxfId="0" priority="1" operator="lessThan" stopIfTrue="1">
      <formula>0</formula>
    </cfRule>
  </conditionalFormatting>
  <pageMargins left="0.7" right="0.7" top="0.75" bottom="0.75" header="0.3" footer="0.3"/>
  <pageSetup firstPageNumber="1" fitToHeight="1" fitToWidth="1" scale="52" useFirstPageNumber="0" orientation="landscape" pageOrder="downThenOver"/>
  <headerFooter>
    <oddFooter>&amp;C&amp;"Helvetica Neue,Regular"&amp;12&amp;K000000&amp;P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1:N29"/>
  <sheetViews>
    <sheetView workbookViewId="0" showGridLines="0" defaultGridColor="1"/>
  </sheetViews>
  <sheetFormatPr defaultColWidth="10.8333" defaultRowHeight="15" customHeight="1" outlineLevelRow="0" outlineLevelCol="0"/>
  <cols>
    <col min="1" max="1" width="3" style="251" customWidth="1"/>
    <col min="2" max="2" width="30.5" style="251" customWidth="1"/>
    <col min="3" max="3" width="12.1719" style="251" customWidth="1"/>
    <col min="4" max="5" width="11.5" style="251" customWidth="1"/>
    <col min="6" max="6" width="13.1719" style="251" customWidth="1"/>
    <col min="7" max="7" width="11.8516" style="251" customWidth="1"/>
    <col min="8" max="8" width="6.67188" style="251" customWidth="1"/>
    <col min="9" max="9" width="30" style="251" customWidth="1"/>
    <col min="10" max="10" width="13" style="251" customWidth="1"/>
    <col min="11" max="11" width="12.3516" style="251" customWidth="1"/>
    <col min="12" max="12" width="14.5" style="251" customWidth="1"/>
    <col min="13" max="13" width="13" style="251" customWidth="1"/>
    <col min="14" max="14" width="14.1719" style="251" customWidth="1"/>
    <col min="15" max="16384" width="10.8516" style="251" customWidth="1"/>
  </cols>
  <sheetData>
    <row r="1" ht="15" customHeight="1">
      <c r="A1" s="2"/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5"/>
    </row>
    <row r="2" ht="15" customHeight="1">
      <c r="A2" s="7"/>
      <c r="B2" t="s" s="252">
        <v>184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4"/>
    </row>
    <row r="3" ht="15" customHeight="1">
      <c r="A3" s="7"/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4"/>
    </row>
    <row r="4" ht="15" customHeight="1">
      <c r="A4" s="7"/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4"/>
    </row>
    <row r="5" ht="15" customHeight="1">
      <c r="A5" s="7"/>
      <c r="B5" s="255"/>
      <c r="C5" s="255"/>
      <c r="D5" s="255"/>
      <c r="E5" s="255"/>
      <c r="F5" s="255"/>
      <c r="G5" s="255"/>
      <c r="H5" s="253"/>
      <c r="I5" s="255"/>
      <c r="J5" s="255"/>
      <c r="K5" s="255"/>
      <c r="L5" s="255"/>
      <c r="M5" s="255"/>
      <c r="N5" s="256"/>
    </row>
    <row r="6" ht="16.5" customHeight="1">
      <c r="A6" s="74"/>
      <c r="B6" t="s" s="257">
        <v>185</v>
      </c>
      <c r="C6" s="258"/>
      <c r="D6" s="258"/>
      <c r="E6" s="258"/>
      <c r="F6" s="258"/>
      <c r="G6" s="258"/>
      <c r="H6" s="259"/>
      <c r="I6" t="s" s="260">
        <v>186</v>
      </c>
      <c r="J6" s="261"/>
      <c r="K6" s="261"/>
      <c r="L6" s="261"/>
      <c r="M6" s="261"/>
      <c r="N6" s="262"/>
    </row>
    <row r="7" ht="16.5" customHeight="1">
      <c r="A7" s="74"/>
      <c r="B7" s="258"/>
      <c r="C7" s="258"/>
      <c r="D7" s="258"/>
      <c r="E7" s="258"/>
      <c r="F7" s="258"/>
      <c r="G7" s="258"/>
      <c r="H7" s="259"/>
      <c r="I7" s="263"/>
      <c r="J7" s="264"/>
      <c r="K7" s="264"/>
      <c r="L7" s="264"/>
      <c r="M7" s="264"/>
      <c r="N7" s="265"/>
    </row>
    <row r="8" ht="27.75" customHeight="1">
      <c r="A8" s="74"/>
      <c r="B8" t="s" s="266">
        <v>187</v>
      </c>
      <c r="C8" s="267"/>
      <c r="D8" s="267"/>
      <c r="E8" s="267"/>
      <c r="F8" s="267"/>
      <c r="G8" s="267"/>
      <c r="H8" s="259"/>
      <c r="I8" t="s" s="266">
        <v>187</v>
      </c>
      <c r="J8" s="111"/>
      <c r="K8" s="268"/>
      <c r="L8" s="268"/>
      <c r="M8" s="268"/>
      <c r="N8" s="269"/>
    </row>
    <row r="9" ht="26.25" customHeight="1">
      <c r="A9" s="74"/>
      <c r="B9" t="s" s="266">
        <v>188</v>
      </c>
      <c r="C9" s="267"/>
      <c r="D9" s="267"/>
      <c r="E9" s="267"/>
      <c r="F9" s="267"/>
      <c r="G9" s="267"/>
      <c r="H9" s="259"/>
      <c r="I9" t="s" s="266">
        <v>188</v>
      </c>
      <c r="J9" s="111"/>
      <c r="K9" s="268"/>
      <c r="L9" s="268"/>
      <c r="M9" s="268"/>
      <c r="N9" s="269"/>
    </row>
    <row r="10" ht="24.75" customHeight="1">
      <c r="A10" s="74"/>
      <c r="B10" t="s" s="266">
        <v>189</v>
      </c>
      <c r="C10" s="267"/>
      <c r="D10" s="267"/>
      <c r="E10" s="267"/>
      <c r="F10" s="267"/>
      <c r="G10" s="267"/>
      <c r="H10" s="259"/>
      <c r="I10" t="s" s="270">
        <v>189</v>
      </c>
      <c r="J10" s="111"/>
      <c r="K10" s="268"/>
      <c r="L10" s="268"/>
      <c r="M10" s="268"/>
      <c r="N10" s="269"/>
    </row>
    <row r="11" ht="26.25" customHeight="1">
      <c r="A11" s="74"/>
      <c r="B11" t="s" s="266">
        <v>190</v>
      </c>
      <c r="C11" s="267"/>
      <c r="D11" s="267"/>
      <c r="E11" s="267"/>
      <c r="F11" s="267"/>
      <c r="G11" s="267"/>
      <c r="H11" s="259"/>
      <c r="I11" t="s" s="270">
        <v>190</v>
      </c>
      <c r="J11" s="111"/>
      <c r="K11" s="268"/>
      <c r="L11" s="268"/>
      <c r="M11" s="268"/>
      <c r="N11" s="269"/>
    </row>
    <row r="12" ht="26.25" customHeight="1">
      <c r="A12" s="74"/>
      <c r="B12" t="s" s="266">
        <v>191</v>
      </c>
      <c r="C12" s="267"/>
      <c r="D12" s="267"/>
      <c r="E12" s="267"/>
      <c r="F12" s="267"/>
      <c r="G12" s="267"/>
      <c r="H12" s="259"/>
      <c r="I12" t="s" s="270">
        <v>192</v>
      </c>
      <c r="J12" s="111"/>
      <c r="K12" s="268"/>
      <c r="L12" s="268"/>
      <c r="M12" s="268"/>
      <c r="N12" s="269"/>
    </row>
    <row r="13" ht="25.5" customHeight="1">
      <c r="A13" s="74"/>
      <c r="B13" t="s" s="266">
        <v>192</v>
      </c>
      <c r="C13" s="267"/>
      <c r="D13" s="267"/>
      <c r="E13" s="267"/>
      <c r="F13" s="267"/>
      <c r="G13" s="267"/>
      <c r="H13" s="259"/>
      <c r="I13" t="s" s="270">
        <v>193</v>
      </c>
      <c r="J13" s="111"/>
      <c r="K13" s="268"/>
      <c r="L13" s="268"/>
      <c r="M13" s="268"/>
      <c r="N13" s="269"/>
    </row>
    <row r="14" ht="28.5" customHeight="1">
      <c r="A14" s="74"/>
      <c r="B14" t="s" s="266">
        <v>193</v>
      </c>
      <c r="C14" s="267"/>
      <c r="D14" s="267"/>
      <c r="E14" s="267"/>
      <c r="F14" s="267"/>
      <c r="G14" s="267"/>
      <c r="H14" s="259"/>
      <c r="I14" t="s" s="270">
        <v>194</v>
      </c>
      <c r="J14" s="87"/>
      <c r="K14" s="87"/>
      <c r="L14" s="87"/>
      <c r="M14" s="87"/>
      <c r="N14" s="87"/>
    </row>
    <row r="15" ht="29.25" customHeight="1">
      <c r="A15" s="74"/>
      <c r="B15" t="s" s="266">
        <v>195</v>
      </c>
      <c r="C15" s="267"/>
      <c r="D15" s="267"/>
      <c r="E15" s="267"/>
      <c r="F15" s="267"/>
      <c r="G15" s="267"/>
      <c r="H15" s="271"/>
      <c r="I15" s="272"/>
      <c r="J15" s="273"/>
      <c r="K15" s="273"/>
      <c r="L15" s="273"/>
      <c r="M15" s="273"/>
      <c r="N15" s="274"/>
    </row>
    <row r="16" ht="29.25" customHeight="1">
      <c r="A16" s="74"/>
      <c r="B16" t="s" s="266">
        <v>194</v>
      </c>
      <c r="C16" s="267"/>
      <c r="D16" s="267"/>
      <c r="E16" s="267"/>
      <c r="F16" s="267"/>
      <c r="G16" s="267"/>
      <c r="H16" s="271"/>
      <c r="I16" t="s" s="275">
        <v>196</v>
      </c>
      <c r="J16" s="276"/>
      <c r="K16" s="276"/>
      <c r="L16" s="276"/>
      <c r="M16" s="276"/>
      <c r="N16" s="277"/>
    </row>
    <row r="17" ht="24.75" customHeight="1">
      <c r="A17" s="74"/>
      <c r="B17" t="s" s="266">
        <v>197</v>
      </c>
      <c r="C17" s="267"/>
      <c r="D17" s="267"/>
      <c r="E17" s="267"/>
      <c r="F17" s="267"/>
      <c r="G17" s="267"/>
      <c r="H17" s="271"/>
      <c r="I17" t="s" s="275">
        <v>198</v>
      </c>
      <c r="J17" s="276"/>
      <c r="K17" s="276"/>
      <c r="L17" s="276"/>
      <c r="M17" s="276"/>
      <c r="N17" s="277"/>
    </row>
    <row r="18" ht="24" customHeight="1">
      <c r="A18" s="7"/>
      <c r="B18" s="278"/>
      <c r="C18" s="278"/>
      <c r="D18" s="278"/>
      <c r="E18" s="279"/>
      <c r="F18" s="278"/>
      <c r="G18" s="278"/>
      <c r="H18" s="280"/>
      <c r="I18" s="276"/>
      <c r="J18" s="276"/>
      <c r="K18" s="276"/>
      <c r="L18" s="276"/>
      <c r="M18" s="276"/>
      <c r="N18" s="277"/>
    </row>
    <row r="19" ht="24" customHeight="1">
      <c r="A19" s="74"/>
      <c r="B19" t="s" s="281">
        <v>199</v>
      </c>
      <c r="C19" s="282"/>
      <c r="D19" s="283"/>
      <c r="E19" s="284"/>
      <c r="F19" s="285">
        <f>SUM('PU Holds'!Y3)</f>
        <v>0</v>
      </c>
      <c r="G19" s="286"/>
      <c r="H19" s="287"/>
      <c r="I19" s="288"/>
      <c r="J19" s="276"/>
      <c r="K19" s="276"/>
      <c r="L19" s="276"/>
      <c r="M19" s="276"/>
      <c r="N19" s="277"/>
    </row>
    <row r="20" ht="15" customHeight="1">
      <c r="A20" s="7"/>
      <c r="B20" s="289"/>
      <c r="C20" s="289"/>
      <c r="D20" s="289"/>
      <c r="E20" s="290"/>
      <c r="F20" s="291"/>
      <c r="G20" s="292"/>
      <c r="H20" s="280"/>
      <c r="I20" s="280"/>
      <c r="J20" s="280"/>
      <c r="K20" s="280"/>
      <c r="L20" s="293"/>
      <c r="M20" s="280"/>
      <c r="N20" s="294"/>
    </row>
    <row r="21" ht="25.5" customHeight="1">
      <c r="A21" s="74"/>
      <c r="B21" t="s" s="281">
        <v>200</v>
      </c>
      <c r="C21" s="282"/>
      <c r="D21" s="283"/>
      <c r="E21" s="295"/>
      <c r="F21" s="296">
        <f>'MACROS'!AA3</f>
        <v>0</v>
      </c>
      <c r="G21" s="297"/>
      <c r="H21" s="287"/>
      <c r="I21" s="288"/>
      <c r="J21" s="276"/>
      <c r="K21" s="276"/>
      <c r="L21" s="276"/>
      <c r="M21" s="276"/>
      <c r="N21" s="277"/>
    </row>
    <row r="22" ht="16.5" customHeight="1">
      <c r="A22" s="7"/>
      <c r="B22" s="278"/>
      <c r="C22" s="298"/>
      <c r="D22" s="299"/>
      <c r="E22" s="290"/>
      <c r="F22" s="291"/>
      <c r="G22" s="292"/>
      <c r="H22" s="280"/>
      <c r="I22" s="280"/>
      <c r="J22" s="280"/>
      <c r="K22" s="280"/>
      <c r="L22" s="293"/>
      <c r="M22" s="280"/>
      <c r="N22" s="294"/>
    </row>
    <row r="23" ht="25.5" customHeight="1">
      <c r="A23" s="74"/>
      <c r="B23" t="s" s="281">
        <v>201</v>
      </c>
      <c r="C23" s="282"/>
      <c r="D23" s="283"/>
      <c r="E23" s="295"/>
      <c r="F23" s="300">
        <f>'PU Holds'!Y5+'MACROS'!AA4</f>
        <v>0</v>
      </c>
      <c r="G23" s="300"/>
      <c r="H23" s="287"/>
      <c r="I23" s="276"/>
      <c r="J23" s="276"/>
      <c r="K23" s="276"/>
      <c r="L23" s="276"/>
      <c r="M23" s="276"/>
      <c r="N23" s="277"/>
    </row>
    <row r="24" ht="15" customHeight="1">
      <c r="A24" s="7"/>
      <c r="B24" s="278"/>
      <c r="C24" s="298"/>
      <c r="D24" s="299"/>
      <c r="E24" s="290"/>
      <c r="F24" s="291"/>
      <c r="G24" s="292"/>
      <c r="H24" s="280"/>
      <c r="I24" s="280"/>
      <c r="J24" s="280"/>
      <c r="K24" s="280"/>
      <c r="L24" s="293"/>
      <c r="M24" s="280"/>
      <c r="N24" s="294"/>
    </row>
    <row r="25" ht="25.5" customHeight="1">
      <c r="A25" s="74"/>
      <c r="B25" t="s" s="301">
        <v>202</v>
      </c>
      <c r="C25" s="302"/>
      <c r="D25" s="303"/>
      <c r="E25" s="295"/>
      <c r="F25" s="304">
        <f>SUM('PU Holds'!Y6+'MACROS'!AA5)</f>
        <v>0</v>
      </c>
      <c r="G25" s="305"/>
      <c r="H25" s="287"/>
      <c r="I25" t="s" s="306">
        <v>203</v>
      </c>
      <c r="J25" s="307"/>
      <c r="K25" s="307"/>
      <c r="L25" s="307"/>
      <c r="M25" s="307"/>
      <c r="N25" s="308"/>
    </row>
    <row r="26" ht="15" customHeight="1">
      <c r="A26" s="7"/>
      <c r="B26" s="279"/>
      <c r="C26" s="309"/>
      <c r="D26" s="310"/>
      <c r="E26" s="290"/>
      <c r="F26" s="311"/>
      <c r="G26" s="312"/>
      <c r="H26" s="280"/>
      <c r="I26" s="280"/>
      <c r="J26" s="280"/>
      <c r="K26" s="280"/>
      <c r="L26" s="293"/>
      <c r="M26" s="280"/>
      <c r="N26" s="294"/>
    </row>
    <row r="27" ht="15" customHeight="1">
      <c r="A27" s="7"/>
      <c r="B27" s="313"/>
      <c r="C27" s="314"/>
      <c r="D27" s="315"/>
      <c r="E27" s="316"/>
      <c r="F27" s="317"/>
      <c r="G27" s="318"/>
      <c r="H27" s="318"/>
      <c r="I27" s="318"/>
      <c r="J27" s="318"/>
      <c r="K27" s="318"/>
      <c r="L27" s="319"/>
      <c r="M27" s="318"/>
      <c r="N27" s="320"/>
    </row>
    <row r="28" ht="15" customHeight="1">
      <c r="A28" s="7"/>
      <c r="B28" s="313"/>
      <c r="C28" s="314"/>
      <c r="D28" s="315"/>
      <c r="E28" s="316"/>
      <c r="F28" s="317"/>
      <c r="G28" s="318"/>
      <c r="H28" s="318"/>
      <c r="I28" s="318"/>
      <c r="J28" s="318"/>
      <c r="K28" s="318"/>
      <c r="L28" s="319"/>
      <c r="M28" s="318"/>
      <c r="N28" s="320"/>
    </row>
    <row r="29" ht="15" customHeight="1">
      <c r="A29" s="245"/>
      <c r="B29" s="321"/>
      <c r="C29" s="322"/>
      <c r="D29" s="323"/>
      <c r="E29" s="324"/>
      <c r="F29" s="325"/>
      <c r="G29" s="326"/>
      <c r="H29" s="326"/>
      <c r="I29" s="326"/>
      <c r="J29" s="326"/>
      <c r="K29" s="326"/>
      <c r="L29" s="327"/>
      <c r="M29" s="326"/>
      <c r="N29" s="328"/>
    </row>
  </sheetData>
  <mergeCells count="39">
    <mergeCell ref="F25:G25"/>
    <mergeCell ref="B25:D25"/>
    <mergeCell ref="I25:N25"/>
    <mergeCell ref="I19:N19"/>
    <mergeCell ref="I21:N21"/>
    <mergeCell ref="I23:N23"/>
    <mergeCell ref="F23:G23"/>
    <mergeCell ref="B2:N3"/>
    <mergeCell ref="B19:D19"/>
    <mergeCell ref="B21:D21"/>
    <mergeCell ref="B23:D23"/>
    <mergeCell ref="I18:N18"/>
    <mergeCell ref="F19:G19"/>
    <mergeCell ref="B20:D20"/>
    <mergeCell ref="F21:G21"/>
    <mergeCell ref="J15:N15"/>
    <mergeCell ref="B4:N5"/>
    <mergeCell ref="H6:H17"/>
    <mergeCell ref="B6:G7"/>
    <mergeCell ref="J9:N9"/>
    <mergeCell ref="J10:N10"/>
    <mergeCell ref="J11:N11"/>
    <mergeCell ref="J12:N12"/>
    <mergeCell ref="I6:N7"/>
    <mergeCell ref="C8:G8"/>
    <mergeCell ref="C9:G9"/>
    <mergeCell ref="C10:G10"/>
    <mergeCell ref="C11:G11"/>
    <mergeCell ref="C15:G15"/>
    <mergeCell ref="C16:G16"/>
    <mergeCell ref="C17:G17"/>
    <mergeCell ref="J8:N8"/>
    <mergeCell ref="J13:N13"/>
    <mergeCell ref="J14:N14"/>
    <mergeCell ref="C12:G12"/>
    <mergeCell ref="C13:G13"/>
    <mergeCell ref="C14:G14"/>
    <mergeCell ref="I17:N17"/>
    <mergeCell ref="I16:N16"/>
  </mergeCells>
  <hyperlinks>
    <hyperlink ref="I16" r:id="rId1" location="" tooltip="" display="www.hitoholds.com"/>
    <hyperlink ref="I17" r:id="rId2" location="" tooltip="" display="Contact: info@hitoholds.com"/>
  </hyperlinks>
  <pageMargins left="0.7" right="0.7" top="0.75" bottom="0.75" header="0.3" footer="0.3"/>
  <pageSetup firstPageNumber="1" fitToHeight="1" fitToWidth="1" scale="62" useFirstPageNumber="0" orientation="landscape" pageOrder="downThenOver"/>
  <headerFooter>
    <oddFooter>&amp;C&amp;"Helvetica Neue,Regular"&amp;12&amp;K000000&amp;P</oddFooter>
  </headerFooter>
  <drawing r:id="rId3"/>
</worksheet>
</file>

<file path=xl/worksheets/sheet4.xml><?xml version="1.0" encoding="utf-8"?>
<worksheet xmlns:r="http://schemas.openxmlformats.org/officeDocument/2006/relationships" xmlns="http://schemas.openxmlformats.org/spreadsheetml/2006/main">
  <dimension ref="A1:T37"/>
  <sheetViews>
    <sheetView workbookViewId="0" showGridLines="0" defaultGridColor="1"/>
  </sheetViews>
  <sheetFormatPr defaultColWidth="10.8333" defaultRowHeight="15" customHeight="1" outlineLevelRow="0" outlineLevelCol="0"/>
  <cols>
    <col min="1" max="1" width="6.17188" style="329" customWidth="1"/>
    <col min="2" max="2" width="20.8516" style="329" customWidth="1"/>
    <col min="3" max="3" width="24.5" style="329" customWidth="1"/>
    <col min="4" max="5" width="10.8516" style="329" customWidth="1"/>
    <col min="6" max="6" width="14.5" style="329" customWidth="1"/>
    <col min="7" max="7" width="6.5" style="329" customWidth="1"/>
    <col min="8" max="9" width="7.35156" style="329" customWidth="1"/>
    <col min="10" max="10" width="7.17188" style="329" customWidth="1"/>
    <col min="11" max="16" width="7.5" style="329" customWidth="1"/>
    <col min="17" max="17" width="17.3516" style="329" customWidth="1"/>
    <col min="18" max="18" width="14" style="329" customWidth="1"/>
    <col min="19" max="19" width="13" style="329" customWidth="1"/>
    <col min="20" max="20" width="16.5" style="329" customWidth="1"/>
    <col min="21" max="16384" width="10.8516" style="329" customWidth="1"/>
  </cols>
  <sheetData>
    <row r="1" ht="23.25" customHeight="1">
      <c r="A1" s="330"/>
      <c r="B1" s="330"/>
      <c r="C1" s="330"/>
      <c r="D1" s="330"/>
      <c r="E1" s="330"/>
      <c r="F1" t="s" s="331">
        <v>204</v>
      </c>
      <c r="G1" s="332"/>
      <c r="H1" s="332"/>
      <c r="I1" s="333"/>
      <c r="J1" s="333"/>
      <c r="K1" s="333"/>
      <c r="L1" s="333"/>
      <c r="M1" s="333"/>
      <c r="N1" s="333"/>
      <c r="O1" s="332"/>
      <c r="P1" s="332"/>
      <c r="Q1" s="332"/>
      <c r="R1" s="332"/>
      <c r="S1" s="332"/>
      <c r="T1" s="332"/>
    </row>
    <row r="2" ht="19.5" customHeight="1">
      <c r="A2" s="330"/>
      <c r="B2" s="330"/>
      <c r="C2" s="330"/>
      <c r="D2" s="334"/>
      <c r="E2" s="334"/>
      <c r="F2" s="335"/>
      <c r="G2" s="335"/>
      <c r="H2" s="336"/>
      <c r="I2" s="337"/>
      <c r="J2" s="338"/>
      <c r="K2" s="338"/>
      <c r="L2" s="338"/>
      <c r="M2" s="338"/>
      <c r="N2" s="338"/>
      <c r="O2" s="339"/>
      <c r="P2" s="335"/>
      <c r="Q2" s="335"/>
      <c r="R2" s="335"/>
      <c r="S2" s="335"/>
      <c r="T2" s="335"/>
    </row>
    <row r="3" ht="19.5" customHeight="1">
      <c r="A3" s="330"/>
      <c r="B3" s="340"/>
      <c r="C3" s="340"/>
      <c r="D3" s="340"/>
      <c r="E3" s="341"/>
      <c r="F3" t="s" s="188">
        <v>1</v>
      </c>
      <c r="G3" s="342">
        <f>G9*E9+G10*E10+G11*E11+G12*E12+G13*E13+G17*E17+G18*E18+G20*E20+G21*E21+G22*E22+G23*E23+G24*E24+G30*E30+G31*E31</f>
        <v>0</v>
      </c>
      <c r="H3" s="343"/>
      <c r="I3" s="343"/>
      <c r="J3" s="343"/>
      <c r="K3" s="343"/>
      <c r="L3" s="343"/>
      <c r="M3" s="343"/>
      <c r="N3" s="343"/>
      <c r="O3" s="343"/>
      <c r="P3" s="343"/>
      <c r="Q3" t="s" s="17">
        <v>2</v>
      </c>
      <c r="R3" s="18"/>
      <c r="S3" s="18"/>
      <c r="T3" s="344">
        <f>SUM(R9:R31)</f>
        <v>0</v>
      </c>
    </row>
    <row r="4" ht="19.5" customHeight="1">
      <c r="A4" s="330"/>
      <c r="B4" s="340"/>
      <c r="C4" s="340"/>
      <c r="D4" s="340"/>
      <c r="E4" s="340"/>
      <c r="F4" s="345"/>
      <c r="G4" t="s" s="21">
        <v>3</v>
      </c>
      <c r="H4" t="s" s="346">
        <v>205</v>
      </c>
      <c r="I4" t="s" s="24">
        <v>6</v>
      </c>
      <c r="J4" t="s" s="347">
        <v>206</v>
      </c>
      <c r="K4" t="s" s="28">
        <v>10</v>
      </c>
      <c r="L4" t="s" s="29">
        <v>11</v>
      </c>
      <c r="M4" t="s" s="30">
        <v>207</v>
      </c>
      <c r="N4" t="s" s="348">
        <v>208</v>
      </c>
      <c r="O4" t="s" s="349">
        <v>209</v>
      </c>
      <c r="P4" t="s" s="33">
        <v>210</v>
      </c>
      <c r="Q4" t="s" s="17">
        <v>18</v>
      </c>
      <c r="R4" s="18"/>
      <c r="S4" s="18"/>
      <c r="T4" s="344">
        <f>SUM(Q9:Q31)</f>
        <v>0</v>
      </c>
    </row>
    <row r="5" ht="18.75" customHeight="1">
      <c r="A5" s="330"/>
      <c r="B5" s="340"/>
      <c r="C5" s="340"/>
      <c r="D5" s="340"/>
      <c r="E5" s="340"/>
      <c r="F5" s="341"/>
      <c r="G5" s="36"/>
      <c r="H5" s="350"/>
      <c r="I5" s="39"/>
      <c r="J5" s="351"/>
      <c r="K5" s="43"/>
      <c r="L5" s="44"/>
      <c r="M5" s="45"/>
      <c r="N5" s="352"/>
      <c r="O5" s="353"/>
      <c r="P5" s="48"/>
      <c r="Q5" t="s" s="17">
        <v>211</v>
      </c>
      <c r="R5" s="18"/>
      <c r="S5" s="18"/>
      <c r="T5" s="354">
        <v>0</v>
      </c>
    </row>
    <row r="6" ht="21.75" customHeight="1">
      <c r="A6" s="330"/>
      <c r="B6" s="355"/>
      <c r="C6" s="355"/>
      <c r="D6" s="355"/>
      <c r="E6" s="355"/>
      <c r="F6" s="356"/>
      <c r="G6" s="36"/>
      <c r="H6" s="350"/>
      <c r="I6" s="39"/>
      <c r="J6" s="351"/>
      <c r="K6" s="43"/>
      <c r="L6" s="44"/>
      <c r="M6" s="45"/>
      <c r="N6" s="352"/>
      <c r="O6" s="353"/>
      <c r="P6" s="48"/>
      <c r="Q6" t="s" s="17">
        <v>21</v>
      </c>
      <c r="R6" s="18"/>
      <c r="S6" s="18"/>
      <c r="T6" s="357">
        <f>SUM(T10:T32)</f>
        <v>0</v>
      </c>
    </row>
    <row r="7" ht="30.75" customHeight="1">
      <c r="A7" s="358"/>
      <c r="B7" t="s" s="359">
        <v>212</v>
      </c>
      <c r="C7" t="s" s="359">
        <v>213</v>
      </c>
      <c r="D7" t="s" s="359">
        <v>23</v>
      </c>
      <c r="E7" t="s" s="359">
        <v>24</v>
      </c>
      <c r="F7" t="s" s="360">
        <v>25</v>
      </c>
      <c r="G7" s="36"/>
      <c r="H7" s="361"/>
      <c r="I7" s="59"/>
      <c r="J7" s="362"/>
      <c r="K7" s="63"/>
      <c r="L7" s="64"/>
      <c r="M7" s="65"/>
      <c r="N7" s="363"/>
      <c r="O7" s="364"/>
      <c r="P7" s="48"/>
      <c r="Q7" t="s" s="365">
        <v>26</v>
      </c>
      <c r="R7" t="s" s="366">
        <v>24</v>
      </c>
      <c r="S7" t="s" s="366">
        <v>27</v>
      </c>
      <c r="T7" t="s" s="367">
        <v>28</v>
      </c>
    </row>
    <row r="8" ht="17.25" customHeight="1">
      <c r="A8" s="358"/>
      <c r="B8" s="368"/>
      <c r="C8" s="368"/>
      <c r="D8" s="368"/>
      <c r="E8" s="368"/>
      <c r="F8" s="368"/>
      <c r="G8" s="368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9"/>
    </row>
    <row r="9" ht="16.5" customHeight="1">
      <c r="A9" s="330"/>
      <c r="B9" t="s" s="370">
        <v>214</v>
      </c>
      <c r="C9" t="s" s="371">
        <v>215</v>
      </c>
      <c r="D9" t="s" s="372">
        <v>216</v>
      </c>
      <c r="E9" s="373">
        <v>1</v>
      </c>
      <c r="F9" s="374"/>
      <c r="G9" s="130"/>
      <c r="H9" s="131"/>
      <c r="I9" s="133"/>
      <c r="J9" s="135"/>
      <c r="K9" s="375"/>
      <c r="L9" s="138"/>
      <c r="M9" s="140"/>
      <c r="N9" s="376"/>
      <c r="O9" s="134"/>
      <c r="P9" s="143"/>
      <c r="Q9" s="342">
        <f>SUM(G9:P9)</f>
        <v>0</v>
      </c>
      <c r="R9" s="377">
        <f>Q9*E9</f>
        <v>0</v>
      </c>
      <c r="S9" s="378">
        <v>0</v>
      </c>
      <c r="T9" s="379">
        <f>Q9*F9</f>
        <v>0</v>
      </c>
    </row>
    <row r="10" ht="16.5" customHeight="1">
      <c r="A10" s="330"/>
      <c r="B10" s="380"/>
      <c r="C10" t="s" s="371">
        <v>217</v>
      </c>
      <c r="D10" t="s" s="372">
        <v>218</v>
      </c>
      <c r="E10" s="373">
        <v>1</v>
      </c>
      <c r="F10" s="374"/>
      <c r="G10" s="130"/>
      <c r="H10" s="131"/>
      <c r="I10" s="133"/>
      <c r="J10" s="135"/>
      <c r="K10" s="375"/>
      <c r="L10" s="138"/>
      <c r="M10" s="140"/>
      <c r="N10" s="376"/>
      <c r="O10" s="134"/>
      <c r="P10" s="143"/>
      <c r="Q10" s="342">
        <f>SUM(G10:P10)</f>
        <v>0</v>
      </c>
      <c r="R10" s="377">
        <f>Q10*E10</f>
        <v>0</v>
      </c>
      <c r="S10" s="378">
        <v>0</v>
      </c>
      <c r="T10" s="379">
        <f>Q10*F10</f>
        <v>0</v>
      </c>
    </row>
    <row r="11" ht="16.5" customHeight="1">
      <c r="A11" s="330"/>
      <c r="B11" s="380"/>
      <c r="C11" t="s" s="371">
        <v>219</v>
      </c>
      <c r="D11" t="s" s="372">
        <v>220</v>
      </c>
      <c r="E11" s="373">
        <v>1</v>
      </c>
      <c r="F11" s="374"/>
      <c r="G11" s="130"/>
      <c r="H11" s="131"/>
      <c r="I11" s="133"/>
      <c r="J11" s="135"/>
      <c r="K11" s="375"/>
      <c r="L11" s="138"/>
      <c r="M11" s="140"/>
      <c r="N11" s="376"/>
      <c r="O11" s="134"/>
      <c r="P11" s="143"/>
      <c r="Q11" s="342">
        <f>SUM(G11:P11)</f>
        <v>0</v>
      </c>
      <c r="R11" s="377">
        <f>Q11*E11</f>
        <v>0</v>
      </c>
      <c r="S11" s="378">
        <v>0</v>
      </c>
      <c r="T11" s="379">
        <f>Q11*F11</f>
        <v>0</v>
      </c>
    </row>
    <row r="12" ht="16.5" customHeight="1">
      <c r="A12" s="330"/>
      <c r="B12" s="380"/>
      <c r="C12" t="s" s="371">
        <v>221</v>
      </c>
      <c r="D12" t="s" s="372">
        <v>222</v>
      </c>
      <c r="E12" s="373">
        <v>1</v>
      </c>
      <c r="F12" s="374"/>
      <c r="G12" s="130"/>
      <c r="H12" s="131"/>
      <c r="I12" s="133"/>
      <c r="J12" s="135"/>
      <c r="K12" s="375"/>
      <c r="L12" s="138"/>
      <c r="M12" s="140"/>
      <c r="N12" s="376"/>
      <c r="O12" s="134"/>
      <c r="P12" s="143"/>
      <c r="Q12" s="342">
        <f>SUM(G12:P12)</f>
        <v>0</v>
      </c>
      <c r="R12" s="377">
        <f>Q12*E12</f>
        <v>0</v>
      </c>
      <c r="S12" s="378">
        <v>0</v>
      </c>
      <c r="T12" s="379">
        <f>Q12*F12</f>
        <v>0</v>
      </c>
    </row>
    <row r="13" ht="16.5" customHeight="1">
      <c r="A13" s="330"/>
      <c r="B13" s="380"/>
      <c r="C13" t="s" s="371">
        <v>223</v>
      </c>
      <c r="D13" t="s" s="372">
        <v>224</v>
      </c>
      <c r="E13" s="373">
        <v>1</v>
      </c>
      <c r="F13" s="374"/>
      <c r="G13" s="130"/>
      <c r="H13" s="131"/>
      <c r="I13" s="133"/>
      <c r="J13" s="135"/>
      <c r="K13" s="375"/>
      <c r="L13" s="138"/>
      <c r="M13" s="140"/>
      <c r="N13" s="376"/>
      <c r="O13" s="134"/>
      <c r="P13" s="143"/>
      <c r="Q13" s="342">
        <f>SUM(G13:P13)</f>
        <v>0</v>
      </c>
      <c r="R13" s="377">
        <f>Q13*E13</f>
        <v>0</v>
      </c>
      <c r="S13" s="378">
        <v>0</v>
      </c>
      <c r="T13" s="379">
        <f>Q13*F13</f>
        <v>0</v>
      </c>
    </row>
    <row r="14" ht="16.5" customHeight="1">
      <c r="A14" s="330"/>
      <c r="B14" s="380"/>
      <c r="C14" t="s" s="371">
        <v>225</v>
      </c>
      <c r="D14" t="s" s="372">
        <v>226</v>
      </c>
      <c r="E14" s="373">
        <v>5</v>
      </c>
      <c r="F14" s="374"/>
      <c r="G14" s="130"/>
      <c r="H14" s="131"/>
      <c r="I14" s="133"/>
      <c r="J14" s="135"/>
      <c r="K14" s="375"/>
      <c r="L14" s="138"/>
      <c r="M14" s="140"/>
      <c r="N14" s="376"/>
      <c r="O14" s="134"/>
      <c r="P14" s="143"/>
      <c r="Q14" s="342">
        <f>SUM(G14:P14)</f>
        <v>0</v>
      </c>
      <c r="R14" s="377">
        <f>Q14*E14</f>
        <v>0</v>
      </c>
      <c r="S14" s="378">
        <v>0</v>
      </c>
      <c r="T14" s="379">
        <f>Q14*F14</f>
        <v>0</v>
      </c>
    </row>
    <row r="15" ht="16.5" customHeight="1">
      <c r="A15" s="330"/>
      <c r="B15" s="380"/>
      <c r="C15" t="s" s="371">
        <v>227</v>
      </c>
      <c r="D15" t="s" s="372">
        <v>228</v>
      </c>
      <c r="E15" s="373">
        <v>1</v>
      </c>
      <c r="F15" s="374"/>
      <c r="G15" s="130"/>
      <c r="H15" s="131"/>
      <c r="I15" s="133"/>
      <c r="J15" s="135"/>
      <c r="K15" s="375"/>
      <c r="L15" s="138"/>
      <c r="M15" s="140"/>
      <c r="N15" s="376"/>
      <c r="O15" s="134"/>
      <c r="P15" s="143"/>
      <c r="Q15" s="342">
        <f>SUM(G15:P15)</f>
        <v>0</v>
      </c>
      <c r="R15" s="377">
        <f>Q15*E15</f>
        <v>0</v>
      </c>
      <c r="S15" s="378">
        <v>0</v>
      </c>
      <c r="T15" s="379">
        <f>Q15*F15</f>
        <v>0</v>
      </c>
    </row>
    <row r="16" ht="16.5" customHeight="1">
      <c r="A16" s="330"/>
      <c r="B16" s="380"/>
      <c r="C16" t="s" s="371">
        <v>229</v>
      </c>
      <c r="D16" t="s" s="372">
        <v>230</v>
      </c>
      <c r="E16" s="373">
        <v>1</v>
      </c>
      <c r="F16" s="374"/>
      <c r="G16" s="130"/>
      <c r="H16" s="131"/>
      <c r="I16" s="133"/>
      <c r="J16" s="135"/>
      <c r="K16" s="375"/>
      <c r="L16" s="138"/>
      <c r="M16" s="140"/>
      <c r="N16" s="376"/>
      <c r="O16" s="134"/>
      <c r="P16" s="143"/>
      <c r="Q16" s="342">
        <f>SUM(G16:P16)</f>
        <v>0</v>
      </c>
      <c r="R16" s="377">
        <f>Q16*E16</f>
        <v>0</v>
      </c>
      <c r="S16" s="378">
        <v>0</v>
      </c>
      <c r="T16" s="379">
        <f>Q16*F16</f>
        <v>0</v>
      </c>
    </row>
    <row r="17" ht="16.5" customHeight="1">
      <c r="A17" s="330"/>
      <c r="B17" s="380"/>
      <c r="C17" t="s" s="371">
        <v>231</v>
      </c>
      <c r="D17" t="s" s="372">
        <v>232</v>
      </c>
      <c r="E17" s="373">
        <v>1</v>
      </c>
      <c r="F17" s="374"/>
      <c r="G17" s="130"/>
      <c r="H17" s="131"/>
      <c r="I17" s="133"/>
      <c r="J17" s="135"/>
      <c r="K17" s="375"/>
      <c r="L17" s="138"/>
      <c r="M17" s="140"/>
      <c r="N17" s="376"/>
      <c r="O17" s="134"/>
      <c r="P17" s="143"/>
      <c r="Q17" s="342">
        <f>SUM(G17:P17)</f>
        <v>0</v>
      </c>
      <c r="R17" s="377">
        <f>Q17*E17</f>
        <v>0</v>
      </c>
      <c r="S17" s="378">
        <v>0</v>
      </c>
      <c r="T17" s="379">
        <f>Q17*F17</f>
        <v>0</v>
      </c>
    </row>
    <row r="18" ht="16.5" customHeight="1">
      <c r="A18" s="330"/>
      <c r="B18" s="380"/>
      <c r="C18" t="s" s="371">
        <v>233</v>
      </c>
      <c r="D18" t="s" s="372">
        <v>234</v>
      </c>
      <c r="E18" s="373">
        <v>1</v>
      </c>
      <c r="F18" s="374"/>
      <c r="G18" s="130"/>
      <c r="H18" s="131"/>
      <c r="I18" s="133"/>
      <c r="J18" s="135"/>
      <c r="K18" s="375"/>
      <c r="L18" s="138"/>
      <c r="M18" s="140"/>
      <c r="N18" s="376"/>
      <c r="O18" s="134"/>
      <c r="P18" s="143"/>
      <c r="Q18" s="342">
        <f>SUM(G18:P18)</f>
        <v>0</v>
      </c>
      <c r="R18" s="377">
        <f>Q18*E18</f>
        <v>0</v>
      </c>
      <c r="S18" s="378">
        <v>0</v>
      </c>
      <c r="T18" s="379">
        <f>Q18*F18</f>
        <v>0</v>
      </c>
    </row>
    <row r="19" ht="16.5" customHeight="1">
      <c r="A19" s="330"/>
      <c r="B19" s="380"/>
      <c r="C19" t="s" s="371">
        <v>235</v>
      </c>
      <c r="D19" t="s" s="372">
        <v>236</v>
      </c>
      <c r="E19" s="373">
        <v>1</v>
      </c>
      <c r="F19" s="374"/>
      <c r="G19" s="130"/>
      <c r="H19" s="131"/>
      <c r="I19" s="133"/>
      <c r="J19" s="135"/>
      <c r="K19" s="375"/>
      <c r="L19" s="138"/>
      <c r="M19" s="140"/>
      <c r="N19" s="376"/>
      <c r="O19" s="134"/>
      <c r="P19" s="143"/>
      <c r="Q19" s="342">
        <f>SUM(G19:P19)</f>
        <v>0</v>
      </c>
      <c r="R19" s="377">
        <f>Q19*E19</f>
        <v>0</v>
      </c>
      <c r="S19" s="378">
        <v>0</v>
      </c>
      <c r="T19" s="379">
        <f>Q19*F19</f>
        <v>0</v>
      </c>
    </row>
    <row r="20" ht="16.5" customHeight="1">
      <c r="A20" s="330"/>
      <c r="B20" s="381"/>
      <c r="C20" t="s" s="382">
        <v>225</v>
      </c>
      <c r="D20" t="s" s="383">
        <v>237</v>
      </c>
      <c r="E20" s="384">
        <v>5</v>
      </c>
      <c r="F20" s="385"/>
      <c r="G20" s="149"/>
      <c r="H20" s="150"/>
      <c r="I20" s="151"/>
      <c r="J20" s="153"/>
      <c r="K20" s="386"/>
      <c r="L20" s="156"/>
      <c r="M20" s="157"/>
      <c r="N20" s="387"/>
      <c r="O20" s="152"/>
      <c r="P20" s="160"/>
      <c r="Q20" s="388">
        <f>SUM(G20:P20)</f>
        <v>0</v>
      </c>
      <c r="R20" s="389">
        <f>Q20*E20</f>
        <v>0</v>
      </c>
      <c r="S20" s="390">
        <v>0</v>
      </c>
      <c r="T20" s="391">
        <f>Q20*F20</f>
        <v>0</v>
      </c>
    </row>
    <row r="21" ht="15.1" customHeight="1">
      <c r="A21" s="330"/>
      <c r="B21" t="s" s="392">
        <v>238</v>
      </c>
      <c r="C21" t="s" s="393">
        <v>239</v>
      </c>
      <c r="D21" t="s" s="394">
        <v>240</v>
      </c>
      <c r="E21" s="395">
        <v>1</v>
      </c>
      <c r="F21" s="396"/>
      <c r="G21" s="397"/>
      <c r="H21" s="398"/>
      <c r="I21" s="399"/>
      <c r="J21" s="400"/>
      <c r="K21" s="401"/>
      <c r="L21" s="402"/>
      <c r="M21" s="403"/>
      <c r="N21" s="404"/>
      <c r="O21" s="405"/>
      <c r="P21" s="406"/>
      <c r="Q21" s="407">
        <f>SUM(G21:P21)</f>
        <v>0</v>
      </c>
      <c r="R21" s="408">
        <f>Q21*E21</f>
        <v>0</v>
      </c>
      <c r="S21" s="409">
        <v>0</v>
      </c>
      <c r="T21" s="410">
        <f>Q21*F21</f>
        <v>0</v>
      </c>
    </row>
    <row r="22" ht="15" customHeight="1">
      <c r="A22" s="330"/>
      <c r="B22" s="411"/>
      <c r="C22" t="s" s="371">
        <v>241</v>
      </c>
      <c r="D22" t="s" s="372">
        <v>242</v>
      </c>
      <c r="E22" s="16">
        <v>1</v>
      </c>
      <c r="F22" s="412"/>
      <c r="G22" s="130"/>
      <c r="H22" s="131"/>
      <c r="I22" s="133"/>
      <c r="J22" s="135"/>
      <c r="K22" s="375"/>
      <c r="L22" s="138"/>
      <c r="M22" s="140"/>
      <c r="N22" s="376"/>
      <c r="O22" s="134"/>
      <c r="P22" s="143"/>
      <c r="Q22" s="342">
        <f>SUM(G22:P22)</f>
        <v>0</v>
      </c>
      <c r="R22" s="377">
        <f>Q22*E22</f>
        <v>0</v>
      </c>
      <c r="S22" s="378">
        <v>0</v>
      </c>
      <c r="T22" s="379">
        <f>Q22*F22</f>
        <v>0</v>
      </c>
    </row>
    <row r="23" ht="15" customHeight="1">
      <c r="A23" s="330"/>
      <c r="B23" s="411"/>
      <c r="C23" t="s" s="371">
        <v>243</v>
      </c>
      <c r="D23" t="s" s="372">
        <v>244</v>
      </c>
      <c r="E23" s="16">
        <v>1</v>
      </c>
      <c r="F23" s="412"/>
      <c r="G23" s="130"/>
      <c r="H23" s="131"/>
      <c r="I23" s="133"/>
      <c r="J23" s="135"/>
      <c r="K23" s="375"/>
      <c r="L23" s="138"/>
      <c r="M23" s="140"/>
      <c r="N23" s="376"/>
      <c r="O23" s="134"/>
      <c r="P23" s="143"/>
      <c r="Q23" s="342">
        <f>SUM(G23:P23)</f>
        <v>0</v>
      </c>
      <c r="R23" s="377">
        <f>Q23*E23</f>
        <v>0</v>
      </c>
      <c r="S23" s="378">
        <v>0</v>
      </c>
      <c r="T23" s="379">
        <f>Q23*F23</f>
        <v>0</v>
      </c>
    </row>
    <row r="24" ht="15" customHeight="1">
      <c r="A24" s="330"/>
      <c r="B24" s="411"/>
      <c r="C24" t="s" s="371">
        <v>245</v>
      </c>
      <c r="D24" t="s" s="372">
        <v>246</v>
      </c>
      <c r="E24" s="16">
        <v>1</v>
      </c>
      <c r="F24" s="412"/>
      <c r="G24" s="130"/>
      <c r="H24" s="131"/>
      <c r="I24" s="133"/>
      <c r="J24" s="135"/>
      <c r="K24" s="375"/>
      <c r="L24" s="138"/>
      <c r="M24" s="140"/>
      <c r="N24" s="376"/>
      <c r="O24" s="134"/>
      <c r="P24" s="143"/>
      <c r="Q24" s="342">
        <f>SUM(G24:P24)</f>
        <v>0</v>
      </c>
      <c r="R24" s="377">
        <f>Q24*E24</f>
        <v>0</v>
      </c>
      <c r="S24" s="378">
        <v>0</v>
      </c>
      <c r="T24" s="379">
        <f>Q24*F24</f>
        <v>0</v>
      </c>
    </row>
    <row r="25" ht="15" customHeight="1">
      <c r="A25" s="330"/>
      <c r="B25" s="411"/>
      <c r="C25" t="s" s="371">
        <v>247</v>
      </c>
      <c r="D25" t="s" s="372">
        <v>248</v>
      </c>
      <c r="E25" s="16">
        <v>1</v>
      </c>
      <c r="F25" s="412"/>
      <c r="G25" s="130"/>
      <c r="H25" s="131"/>
      <c r="I25" s="133"/>
      <c r="J25" s="135"/>
      <c r="K25" s="375"/>
      <c r="L25" s="138"/>
      <c r="M25" s="140"/>
      <c r="N25" s="376"/>
      <c r="O25" s="134"/>
      <c r="P25" s="143"/>
      <c r="Q25" s="342">
        <f>SUM(G25:P25)</f>
        <v>0</v>
      </c>
      <c r="R25" s="377">
        <f>Q25*E25</f>
        <v>0</v>
      </c>
      <c r="S25" s="378">
        <v>0</v>
      </c>
      <c r="T25" s="379">
        <f>Q25*F25</f>
        <v>0</v>
      </c>
    </row>
    <row r="26" ht="15" customHeight="1">
      <c r="A26" s="330"/>
      <c r="B26" s="411"/>
      <c r="C26" t="s" s="371">
        <v>249</v>
      </c>
      <c r="D26" t="s" s="372">
        <v>250</v>
      </c>
      <c r="E26" s="16">
        <v>5</v>
      </c>
      <c r="F26" s="412"/>
      <c r="G26" s="130"/>
      <c r="H26" s="131"/>
      <c r="I26" s="133"/>
      <c r="J26" s="135"/>
      <c r="K26" s="375"/>
      <c r="L26" s="138"/>
      <c r="M26" s="140"/>
      <c r="N26" s="376"/>
      <c r="O26" s="134"/>
      <c r="P26" s="143"/>
      <c r="Q26" s="342">
        <f>SUM(G26:P26)</f>
        <v>0</v>
      </c>
      <c r="R26" s="377">
        <f>Q26*E26</f>
        <v>0</v>
      </c>
      <c r="S26" s="378">
        <v>0</v>
      </c>
      <c r="T26" s="379">
        <f>Q26*F26</f>
        <v>0</v>
      </c>
    </row>
    <row r="27" ht="15" customHeight="1">
      <c r="A27" s="330"/>
      <c r="B27" s="411"/>
      <c r="C27" t="s" s="371">
        <v>251</v>
      </c>
      <c r="D27" t="s" s="372">
        <v>252</v>
      </c>
      <c r="E27" s="16">
        <v>1</v>
      </c>
      <c r="F27" s="412"/>
      <c r="G27" s="130"/>
      <c r="H27" s="131"/>
      <c r="I27" s="133"/>
      <c r="J27" s="135"/>
      <c r="K27" s="375"/>
      <c r="L27" s="138"/>
      <c r="M27" s="140"/>
      <c r="N27" s="376"/>
      <c r="O27" s="134"/>
      <c r="P27" s="143"/>
      <c r="Q27" s="342">
        <f>SUM(G27:P27)</f>
        <v>0</v>
      </c>
      <c r="R27" s="377">
        <f>Q27*E27</f>
        <v>0</v>
      </c>
      <c r="S27" s="378">
        <v>0</v>
      </c>
      <c r="T27" s="379">
        <f>Q27*F27</f>
        <v>0</v>
      </c>
    </row>
    <row r="28" ht="15" customHeight="1">
      <c r="A28" s="330"/>
      <c r="B28" s="411"/>
      <c r="C28" t="s" s="371">
        <v>253</v>
      </c>
      <c r="D28" t="s" s="372">
        <v>254</v>
      </c>
      <c r="E28" s="16">
        <v>1</v>
      </c>
      <c r="F28" s="412"/>
      <c r="G28" s="130"/>
      <c r="H28" s="131"/>
      <c r="I28" s="133"/>
      <c r="J28" s="135"/>
      <c r="K28" s="375"/>
      <c r="L28" s="138"/>
      <c r="M28" s="140"/>
      <c r="N28" s="376"/>
      <c r="O28" s="134"/>
      <c r="P28" s="143"/>
      <c r="Q28" s="342">
        <f>SUM(G28:P28)</f>
        <v>0</v>
      </c>
      <c r="R28" s="377">
        <f>Q28*E28</f>
        <v>0</v>
      </c>
      <c r="S28" s="378">
        <v>0</v>
      </c>
      <c r="T28" s="379">
        <f>Q28*F28</f>
        <v>0</v>
      </c>
    </row>
    <row r="29" ht="15" customHeight="1">
      <c r="A29" s="330"/>
      <c r="B29" s="411"/>
      <c r="C29" t="s" s="371">
        <v>255</v>
      </c>
      <c r="D29" t="s" s="372">
        <v>256</v>
      </c>
      <c r="E29" s="16">
        <v>1</v>
      </c>
      <c r="F29" s="412"/>
      <c r="G29" s="130"/>
      <c r="H29" s="131"/>
      <c r="I29" s="133"/>
      <c r="J29" s="135"/>
      <c r="K29" s="375"/>
      <c r="L29" s="138"/>
      <c r="M29" s="140"/>
      <c r="N29" s="376"/>
      <c r="O29" s="134"/>
      <c r="P29" s="143"/>
      <c r="Q29" s="342">
        <f>SUM(G29:P29)</f>
        <v>0</v>
      </c>
      <c r="R29" s="377">
        <f>Q29*E29</f>
        <v>0</v>
      </c>
      <c r="S29" s="378">
        <v>0</v>
      </c>
      <c r="T29" s="379">
        <f>Q29*F29</f>
        <v>0</v>
      </c>
    </row>
    <row r="30" ht="15" customHeight="1">
      <c r="A30" s="330"/>
      <c r="B30" s="411"/>
      <c r="C30" t="s" s="371">
        <v>257</v>
      </c>
      <c r="D30" t="s" s="372">
        <v>258</v>
      </c>
      <c r="E30" s="16">
        <v>1</v>
      </c>
      <c r="F30" s="412"/>
      <c r="G30" s="130"/>
      <c r="H30" s="131"/>
      <c r="I30" s="133"/>
      <c r="J30" s="135"/>
      <c r="K30" s="375"/>
      <c r="L30" s="138"/>
      <c r="M30" s="140"/>
      <c r="N30" s="376"/>
      <c r="O30" s="134"/>
      <c r="P30" s="143"/>
      <c r="Q30" s="342">
        <f>SUM(G30:P30)</f>
        <v>0</v>
      </c>
      <c r="R30" s="377">
        <f>Q30*E30</f>
        <v>0</v>
      </c>
      <c r="S30" s="378">
        <v>0</v>
      </c>
      <c r="T30" s="379">
        <f>Q30*F30</f>
        <v>0</v>
      </c>
    </row>
    <row r="31" ht="15" customHeight="1">
      <c r="A31" s="330"/>
      <c r="B31" s="411"/>
      <c r="C31" t="s" s="371">
        <v>259</v>
      </c>
      <c r="D31" t="s" s="372">
        <v>260</v>
      </c>
      <c r="E31" s="16">
        <v>1</v>
      </c>
      <c r="F31" s="412"/>
      <c r="G31" s="130"/>
      <c r="H31" s="131"/>
      <c r="I31" s="133"/>
      <c r="J31" s="135"/>
      <c r="K31" s="375"/>
      <c r="L31" s="138"/>
      <c r="M31" s="140"/>
      <c r="N31" s="376"/>
      <c r="O31" s="134"/>
      <c r="P31" s="143"/>
      <c r="Q31" s="342">
        <f>SUM(G31:P31)</f>
        <v>0</v>
      </c>
      <c r="R31" s="377">
        <f>Q31*E31</f>
        <v>0</v>
      </c>
      <c r="S31" s="378">
        <v>0</v>
      </c>
      <c r="T31" s="379">
        <f>Q31*F31</f>
        <v>0</v>
      </c>
    </row>
    <row r="32" ht="15.75" customHeight="1">
      <c r="A32" s="330"/>
      <c r="B32" s="413"/>
      <c r="C32" t="s" s="382">
        <v>261</v>
      </c>
      <c r="D32" t="s" s="383">
        <v>262</v>
      </c>
      <c r="E32" s="414">
        <v>5</v>
      </c>
      <c r="F32" s="415"/>
      <c r="G32" s="149"/>
      <c r="H32" s="150"/>
      <c r="I32" s="151"/>
      <c r="J32" s="153"/>
      <c r="K32" s="386"/>
      <c r="L32" s="156"/>
      <c r="M32" s="157"/>
      <c r="N32" s="387"/>
      <c r="O32" s="152"/>
      <c r="P32" s="160"/>
      <c r="Q32" s="388">
        <f>SUM(G32:P32)</f>
        <v>0</v>
      </c>
      <c r="R32" s="389">
        <f>Q32*E32</f>
        <v>0</v>
      </c>
      <c r="S32" s="390">
        <v>0</v>
      </c>
      <c r="T32" s="391">
        <f>Q32*F32</f>
        <v>0</v>
      </c>
    </row>
    <row r="33" ht="15" customHeight="1">
      <c r="A33" s="330"/>
      <c r="B33" s="416"/>
      <c r="C33" s="416"/>
      <c r="D33" s="416"/>
      <c r="E33" s="416"/>
      <c r="F33" s="416"/>
      <c r="G33" s="416"/>
      <c r="H33" s="416"/>
      <c r="I33" s="416"/>
      <c r="J33" s="416"/>
      <c r="K33" s="416"/>
      <c r="L33" s="416"/>
      <c r="M33" s="416"/>
      <c r="N33" s="416"/>
      <c r="O33" s="416"/>
      <c r="P33" s="416"/>
      <c r="Q33" s="416"/>
      <c r="R33" s="416"/>
      <c r="S33" s="416"/>
      <c r="T33" s="416"/>
    </row>
    <row r="34" ht="15" customHeight="1">
      <c r="A34" s="330"/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</row>
    <row r="35" ht="15" customHeight="1">
      <c r="A35" s="330"/>
      <c r="B35" s="330"/>
      <c r="C35" s="330"/>
      <c r="D35" s="330"/>
      <c r="E35" s="330"/>
      <c r="F35" s="330"/>
      <c r="G35" s="330"/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</row>
    <row r="36" ht="15" customHeight="1">
      <c r="A36" s="330"/>
      <c r="B36" s="330"/>
      <c r="C36" s="330"/>
      <c r="D36" s="330"/>
      <c r="E36" s="330"/>
      <c r="F36" s="330"/>
      <c r="G36" s="330"/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</row>
    <row r="37" ht="15" customHeight="1">
      <c r="A37" s="330"/>
      <c r="B37" s="330"/>
      <c r="C37" s="330"/>
      <c r="D37" s="330"/>
      <c r="E37" s="330"/>
      <c r="F37" s="330"/>
      <c r="G37" s="330"/>
      <c r="H37" s="330"/>
      <c r="I37" s="330"/>
      <c r="J37" s="330"/>
      <c r="K37" s="330"/>
      <c r="L37" s="330"/>
      <c r="M37" s="330"/>
      <c r="N37" s="330"/>
      <c r="O37" s="330"/>
      <c r="P37" s="330"/>
      <c r="Q37" t="s" s="417">
        <v>19</v>
      </c>
      <c r="R37" s="330"/>
      <c r="S37" s="330"/>
      <c r="T37" s="330"/>
    </row>
  </sheetData>
  <mergeCells count="18">
    <mergeCell ref="N4:N7"/>
    <mergeCell ref="Q6:R6"/>
    <mergeCell ref="B21:B32"/>
    <mergeCell ref="B8:T8"/>
    <mergeCell ref="B9:B20"/>
    <mergeCell ref="F1:T1"/>
    <mergeCell ref="O4:O7"/>
    <mergeCell ref="P4:P7"/>
    <mergeCell ref="Q4:R4"/>
    <mergeCell ref="Q5:R5"/>
    <mergeCell ref="Q3:R3"/>
    <mergeCell ref="G4:G7"/>
    <mergeCell ref="H4:H7"/>
    <mergeCell ref="I4:I7"/>
    <mergeCell ref="J4:J7"/>
    <mergeCell ref="K4:K7"/>
    <mergeCell ref="L4:L7"/>
    <mergeCell ref="M4:M7"/>
  </mergeCells>
  <pageMargins left="0.7" right="0.7" top="0.75" bottom="0.75" header="0.3" footer="0.3"/>
  <pageSetup firstPageNumber="1" fitToHeight="1" fitToWidth="1" scale="62" useFirstPageNumber="0" orientation="landscape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