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U Holds" sheetId="1" r:id="rId4"/>
    <sheet name="MACROS" sheetId="2" r:id="rId5"/>
    <sheet name="Info&amp;overview" sheetId="3" r:id="rId6"/>
    <sheet name="Fiberglass" sheetId="4" r:id="rId7"/>
  </sheets>
</workbook>
</file>

<file path=xl/sharedStrings.xml><?xml version="1.0" encoding="utf-8"?>
<sst xmlns="http://schemas.openxmlformats.org/spreadsheetml/2006/main" uniqueCount="264">
  <si>
    <t>ORDER FORM 2024 - HOLDS (All prices are without VAT)</t>
  </si>
  <si>
    <t>Uds x colour:</t>
  </si>
  <si>
    <t>Pcs TOTAL:</t>
  </si>
  <si>
    <r>
      <rPr>
        <b val="1"/>
        <sz val="11"/>
        <color indexed="8"/>
        <rFont val="Arial"/>
      </rPr>
      <t>YELOW  (</t>
    </r>
    <r>
      <rPr>
        <b val="1"/>
        <sz val="8"/>
        <color indexed="8"/>
        <rFont val="Arial"/>
      </rPr>
      <t>RAL1023</t>
    </r>
    <r>
      <rPr>
        <b val="1"/>
        <sz val="11"/>
        <color indexed="8"/>
        <rFont val="Arial"/>
      </rPr>
      <t>)</t>
    </r>
  </si>
  <si>
    <r>
      <rPr>
        <b val="1"/>
        <sz val="11"/>
        <color indexed="9"/>
        <rFont val="Arial"/>
      </rPr>
      <t xml:space="preserve">GREEN </t>
    </r>
    <r>
      <rPr>
        <b val="1"/>
        <sz val="8"/>
        <color indexed="9"/>
        <rFont val="Arial"/>
      </rPr>
      <t>(RAL6001)</t>
    </r>
  </si>
  <si>
    <r>
      <rPr>
        <b val="1"/>
        <sz val="11"/>
        <color indexed="8"/>
        <rFont val="Arial"/>
      </rPr>
      <t xml:space="preserve">GREEN </t>
    </r>
    <r>
      <rPr>
        <b val="1"/>
        <sz val="8"/>
        <color indexed="8"/>
        <rFont val="Arial"/>
      </rPr>
      <t>(RAL6037)</t>
    </r>
  </si>
  <si>
    <r>
      <rPr>
        <b val="1"/>
        <sz val="11"/>
        <color indexed="9"/>
        <rFont val="Arial"/>
      </rPr>
      <t>RED</t>
    </r>
    <r>
      <rPr>
        <b val="1"/>
        <sz val="8"/>
        <color indexed="9"/>
        <rFont val="Arial"/>
      </rPr>
      <t xml:space="preserve"> (RAL3020)</t>
    </r>
  </si>
  <si>
    <r>
      <rPr>
        <b val="1"/>
        <sz val="11"/>
        <color indexed="9"/>
        <rFont val="Arial"/>
      </rPr>
      <t>ORANGE (</t>
    </r>
    <r>
      <rPr>
        <b val="1"/>
        <sz val="8"/>
        <color indexed="9"/>
        <rFont val="Arial"/>
      </rPr>
      <t>RAL2004)</t>
    </r>
  </si>
  <si>
    <r>
      <rPr>
        <b val="1"/>
        <sz val="11"/>
        <color indexed="9"/>
        <rFont val="Arial"/>
      </rPr>
      <t xml:space="preserve">BLUE </t>
    </r>
    <r>
      <rPr>
        <b val="1"/>
        <sz val="8"/>
        <color indexed="9"/>
        <rFont val="Arial"/>
      </rPr>
      <t xml:space="preserve">(RAL5015) </t>
    </r>
  </si>
  <si>
    <r>
      <rPr>
        <b val="1"/>
        <sz val="11"/>
        <color indexed="9"/>
        <rFont val="Arial"/>
      </rPr>
      <t xml:space="preserve">GREY </t>
    </r>
    <r>
      <rPr>
        <b val="1"/>
        <sz val="8"/>
        <color indexed="9"/>
        <rFont val="Arial"/>
      </rPr>
      <t xml:space="preserve">(RAL7040) </t>
    </r>
  </si>
  <si>
    <r>
      <rPr>
        <b val="1"/>
        <sz val="11"/>
        <color indexed="8"/>
        <rFont val="Arial"/>
      </rPr>
      <t xml:space="preserve">WHITE </t>
    </r>
    <r>
      <rPr>
        <b val="1"/>
        <sz val="8"/>
        <color indexed="8"/>
        <rFont val="Arial"/>
      </rPr>
      <t>(RAL9016)</t>
    </r>
  </si>
  <si>
    <r>
      <rPr>
        <b val="1"/>
        <sz val="11"/>
        <color indexed="9"/>
        <rFont val="Arial"/>
      </rPr>
      <t>BLACK</t>
    </r>
    <r>
      <rPr>
        <b val="1"/>
        <sz val="8"/>
        <color indexed="9"/>
        <rFont val="Arial"/>
      </rPr>
      <t xml:space="preserve"> (RAL9005)</t>
    </r>
  </si>
  <si>
    <r>
      <rPr>
        <b val="1"/>
        <sz val="11"/>
        <color indexed="8"/>
        <rFont val="Arial"/>
      </rPr>
      <t xml:space="preserve">WHITE </t>
    </r>
    <r>
      <rPr>
        <b val="1"/>
        <sz val="8"/>
        <color indexed="8"/>
        <rFont val="Arial"/>
      </rPr>
      <t>(RAL9010)</t>
    </r>
  </si>
  <si>
    <r>
      <rPr>
        <b val="1"/>
        <sz val="11"/>
        <color indexed="9"/>
        <rFont val="Arial"/>
      </rPr>
      <t xml:space="preserve">PURPLE </t>
    </r>
    <r>
      <rPr>
        <b val="1"/>
        <sz val="8"/>
        <color indexed="9"/>
        <rFont val="Arial"/>
      </rPr>
      <t>(RAL4008)</t>
    </r>
  </si>
  <si>
    <r>
      <rPr>
        <b val="1"/>
        <sz val="11"/>
        <color indexed="8"/>
        <rFont val="Arial"/>
      </rPr>
      <t>MINT (</t>
    </r>
    <r>
      <rPr>
        <b val="1"/>
        <sz val="8"/>
        <color indexed="8"/>
        <rFont val="Arial"/>
      </rPr>
      <t>RAL 6027</t>
    </r>
    <r>
      <rPr>
        <b val="1"/>
        <sz val="9"/>
        <color indexed="8"/>
        <rFont val="Arial"/>
      </rPr>
      <t>)</t>
    </r>
  </si>
  <si>
    <r>
      <rPr>
        <b val="1"/>
        <sz val="11"/>
        <color indexed="9"/>
        <rFont val="Arial"/>
      </rPr>
      <t xml:space="preserve">ORANGE </t>
    </r>
    <r>
      <rPr>
        <b val="1"/>
        <sz val="8"/>
        <color indexed="9"/>
        <rFont val="Arial"/>
      </rPr>
      <t>LUMINOUS</t>
    </r>
  </si>
  <si>
    <r>
      <rPr>
        <b val="1"/>
        <sz val="11"/>
        <color indexed="9"/>
        <rFont val="Arial"/>
      </rPr>
      <t xml:space="preserve">PINK  </t>
    </r>
    <r>
      <rPr>
        <b val="1"/>
        <sz val="8"/>
        <color indexed="9"/>
        <rFont val="Arial"/>
      </rPr>
      <t>LUMINOUS</t>
    </r>
  </si>
  <si>
    <r>
      <rPr>
        <b val="1"/>
        <sz val="11"/>
        <color indexed="8"/>
        <rFont val="Arial"/>
      </rPr>
      <t xml:space="preserve">GREEN  </t>
    </r>
    <r>
      <rPr>
        <b val="1"/>
        <sz val="8"/>
        <color indexed="8"/>
        <rFont val="Arial"/>
      </rPr>
      <t>LUMINOUS</t>
    </r>
  </si>
  <si>
    <t>Sets TOTAL:</t>
  </si>
  <si>
    <t xml:space="preserve"> </t>
  </si>
  <si>
    <t xml:space="preserve">KG TOTAL: </t>
  </si>
  <si>
    <t xml:space="preserve">Price TOTAL: </t>
  </si>
  <si>
    <t>SET NAME</t>
  </si>
  <si>
    <t>CODE</t>
  </si>
  <si>
    <t>Nº HOLDS</t>
  </si>
  <si>
    <t>PRICE</t>
  </si>
  <si>
    <t>NºSETS</t>
  </si>
  <si>
    <t>WEIGHT KG</t>
  </si>
  <si>
    <t>TOTAL</t>
  </si>
  <si>
    <t>IGO M</t>
  </si>
  <si>
    <t>H.01.001</t>
  </si>
  <si>
    <t>IGO L1</t>
  </si>
  <si>
    <t>H.01.002</t>
  </si>
  <si>
    <t>IGO L2</t>
  </si>
  <si>
    <t>H.01.003</t>
  </si>
  <si>
    <t>IGO XL1</t>
  </si>
  <si>
    <t>H.01.004</t>
  </si>
  <si>
    <t>IGO XXL1</t>
  </si>
  <si>
    <t>H.01.005</t>
  </si>
  <si>
    <t>IGO XXL2</t>
  </si>
  <si>
    <t>H.01.006</t>
  </si>
  <si>
    <t>IGO MEGA1</t>
  </si>
  <si>
    <t>H.01.007</t>
  </si>
  <si>
    <t>IGO FAMILY (FULL SET)</t>
  </si>
  <si>
    <t>H.01.008</t>
  </si>
  <si>
    <t>WARAI DUAL S1 (FOOT)</t>
  </si>
  <si>
    <t>H.02.001</t>
  </si>
  <si>
    <t>WARAI DUAL M1</t>
  </si>
  <si>
    <t>H.02.002</t>
  </si>
  <si>
    <t>WARAI DUAL L1</t>
  </si>
  <si>
    <t>H.02.003</t>
  </si>
  <si>
    <t>WARAI DUAL L2</t>
  </si>
  <si>
    <t>H.02.004</t>
  </si>
  <si>
    <t>WARAI DUAL XL1</t>
  </si>
  <si>
    <t>H.02.005</t>
  </si>
  <si>
    <t>WARAI FAMILY (FULL SET)</t>
  </si>
  <si>
    <t>H.02.006</t>
  </si>
  <si>
    <t>GOBI S1 (FOOT)</t>
  </si>
  <si>
    <t>H.03.001</t>
  </si>
  <si>
    <t>GOBI M1</t>
  </si>
  <si>
    <t>H.03.002</t>
  </si>
  <si>
    <t>GOBI M2</t>
  </si>
  <si>
    <t>H.03.003</t>
  </si>
  <si>
    <t>GOBI L1</t>
  </si>
  <si>
    <t>H.03.004</t>
  </si>
  <si>
    <t>GOBI L2</t>
  </si>
  <si>
    <t>H.03.005</t>
  </si>
  <si>
    <t>GOBI XL1</t>
  </si>
  <si>
    <t>H.03.006</t>
  </si>
  <si>
    <t>GOBI XL2</t>
  </si>
  <si>
    <t>H.03.007</t>
  </si>
  <si>
    <t>GOBI MEGA1</t>
  </si>
  <si>
    <t>H.03.008</t>
  </si>
  <si>
    <t>GOBI FAMILY (FULL SET)</t>
  </si>
  <si>
    <t>H.03.009</t>
  </si>
  <si>
    <t>HUECO M1</t>
  </si>
  <si>
    <t>H.04.001</t>
  </si>
  <si>
    <t>HUECO L1</t>
  </si>
  <si>
    <t>H.04.002</t>
  </si>
  <si>
    <t>HUECO L2</t>
  </si>
  <si>
    <t>H.04.003</t>
  </si>
  <si>
    <t>HUECO XL1</t>
  </si>
  <si>
    <t>H.04.004</t>
  </si>
  <si>
    <t>HUECO XL2</t>
  </si>
  <si>
    <t>H.04.005</t>
  </si>
  <si>
    <t>HUECO XXL1</t>
  </si>
  <si>
    <t>H.04.006</t>
  </si>
  <si>
    <t>HUECO XXL2</t>
  </si>
  <si>
    <t>H.04.007</t>
  </si>
  <si>
    <t>HUECO FAMILY</t>
  </si>
  <si>
    <t>H.04.008</t>
  </si>
  <si>
    <t>HUECO FAMILY (FULL SET)</t>
  </si>
  <si>
    <t>BOROBIL S1 (FOOT)</t>
  </si>
  <si>
    <t>H.09.001</t>
  </si>
  <si>
    <t>BOROBIL M1</t>
  </si>
  <si>
    <t>H.09.002</t>
  </si>
  <si>
    <t>BOROBIL FAMILY (FULL SET)</t>
  </si>
  <si>
    <t>H.09.003</t>
  </si>
  <si>
    <t>LINE S1</t>
  </si>
  <si>
    <t>H.06.001</t>
  </si>
  <si>
    <t>LINE M1</t>
  </si>
  <si>
    <t>H.06.002</t>
  </si>
  <si>
    <t>LINE M2</t>
  </si>
  <si>
    <t>H.06.003</t>
  </si>
  <si>
    <t>LINE L1</t>
  </si>
  <si>
    <t>H.06.004</t>
  </si>
  <si>
    <t>LINE L2</t>
  </si>
  <si>
    <t>H.06.005</t>
  </si>
  <si>
    <t>LINE XL1</t>
  </si>
  <si>
    <t>H.06.006</t>
  </si>
  <si>
    <t>LINE XL2</t>
  </si>
  <si>
    <t>H.06.007</t>
  </si>
  <si>
    <t>LINE XXL1</t>
  </si>
  <si>
    <t>H.06.008</t>
  </si>
  <si>
    <t>LINE XXL2</t>
  </si>
  <si>
    <t>H.06.009</t>
  </si>
  <si>
    <t>LINE XXL3</t>
  </si>
  <si>
    <t>H.06.010</t>
  </si>
  <si>
    <t>LINE XXL4</t>
  </si>
  <si>
    <t>H.06.011</t>
  </si>
  <si>
    <t>LINE FAMILY (FULL SET)</t>
  </si>
  <si>
    <t>H.06.012</t>
  </si>
  <si>
    <t>PHONE L1</t>
  </si>
  <si>
    <t>H.05.001</t>
  </si>
  <si>
    <t>PHONE L2</t>
  </si>
  <si>
    <t>H.05.002</t>
  </si>
  <si>
    <t>PHONE XL1</t>
  </si>
  <si>
    <t>H.05.003</t>
  </si>
  <si>
    <t>PHONE XL2</t>
  </si>
  <si>
    <t>H.05.004</t>
  </si>
  <si>
    <t>PHONE XXL1</t>
  </si>
  <si>
    <t>H.05.005</t>
  </si>
  <si>
    <t>PHONE XXL2</t>
  </si>
  <si>
    <t>H.05.006</t>
  </si>
  <si>
    <t>PHONE FAMILY (FULL SET)</t>
  </si>
  <si>
    <t>H.05.007</t>
  </si>
  <si>
    <t>BOWL DUAL S1 (FOOT)</t>
  </si>
  <si>
    <t>H.11.001</t>
  </si>
  <si>
    <t>BOWL DUAL M1</t>
  </si>
  <si>
    <t>H.11.002</t>
  </si>
  <si>
    <t>BOWL DUAL L1</t>
  </si>
  <si>
    <t>H.11.003</t>
  </si>
  <si>
    <t>BOWL DUAL L2</t>
  </si>
  <si>
    <t>H.11.004</t>
  </si>
  <si>
    <t>BOWL DUAL XL1</t>
  </si>
  <si>
    <t>H.11.005</t>
  </si>
  <si>
    <t>BOWL DUAL XL2</t>
  </si>
  <si>
    <t>H.11.006</t>
  </si>
  <si>
    <t>BOWL DUAL XXL1</t>
  </si>
  <si>
    <t>H.11.007</t>
  </si>
  <si>
    <t>BOWL DUAL XXL2</t>
  </si>
  <si>
    <t>H.11.008</t>
  </si>
  <si>
    <t>BOWL DUAL FAMILY (FULL SET)</t>
  </si>
  <si>
    <t>H.11.009</t>
  </si>
  <si>
    <t>ORDER FORM 2024 - MACROS (All prices are without VAT)</t>
  </si>
  <si>
    <t>Macros TOTAL:</t>
  </si>
  <si>
    <t>PRICE COLOR STANDARD</t>
  </si>
  <si>
    <r>
      <rPr>
        <b val="1"/>
        <sz val="11"/>
        <color indexed="9"/>
        <rFont val="Arial"/>
      </rPr>
      <t xml:space="preserve">RED </t>
    </r>
    <r>
      <rPr>
        <b val="1"/>
        <sz val="8"/>
        <color indexed="9"/>
        <rFont val="Arial"/>
      </rPr>
      <t>(RAL3020)</t>
    </r>
  </si>
  <si>
    <r>
      <rPr>
        <b val="1"/>
        <sz val="11"/>
        <color indexed="9"/>
        <rFont val="Arial"/>
      </rPr>
      <t xml:space="preserve">ORANGE  </t>
    </r>
    <r>
      <rPr>
        <b val="1"/>
        <sz val="10"/>
        <color indexed="9"/>
        <rFont val="Arial"/>
      </rPr>
      <t xml:space="preserve"> (RAL 2004)</t>
    </r>
  </si>
  <si>
    <t>YELLOW (RAL 1023)</t>
  </si>
  <si>
    <t>GREEN (RAL 6037)</t>
  </si>
  <si>
    <t>MINT (RAL6027)</t>
  </si>
  <si>
    <t>BLUE (RAL 5015)</t>
  </si>
  <si>
    <t>PURPLE (RAL 4008)</t>
  </si>
  <si>
    <t>BROWN (RAL 8007)</t>
  </si>
  <si>
    <t>GREY (RAL 7040)</t>
  </si>
  <si>
    <t>WHITE (RAL9010)</t>
  </si>
  <si>
    <t>BLACK (RAL 9005)</t>
  </si>
  <si>
    <t>PRICE COLOR NEON</t>
  </si>
  <si>
    <t>NEON-PINK (+5% COST)</t>
  </si>
  <si>
    <t>NEON-ORANGE (+5% COST)</t>
  </si>
  <si>
    <t>NEON-YELLOW (+5% COST)</t>
  </si>
  <si>
    <t>NEON-GREEN (+5% COST)</t>
  </si>
  <si>
    <t>Nº MACROS</t>
  </si>
  <si>
    <t>COLORES STANDARD</t>
  </si>
  <si>
    <t>COLORES LUMINOSOS</t>
  </si>
  <si>
    <t>BOWL- FULL SET ( 5% DISCOUNT)</t>
  </si>
  <si>
    <t>M.01.011</t>
  </si>
  <si>
    <t>BOWL DUAL-FULL SET (5% DISCOUNT)</t>
  </si>
  <si>
    <t>MD.01.011</t>
  </si>
  <si>
    <t>OBAL-FULL SET (5% DISCOUNT)</t>
  </si>
  <si>
    <t>M.02.007</t>
  </si>
  <si>
    <t>OBAL DUAL-FULL SET (5% DISCOUNT)</t>
  </si>
  <si>
    <t>MD.02.007</t>
  </si>
  <si>
    <t>ORDER FORM 2024 - INFO &amp; OVERVIEW</t>
  </si>
  <si>
    <t>INVOICE / DELIVERY ADRESS</t>
  </si>
  <si>
    <t>DIFFERENT DELIVERY ADRESS</t>
  </si>
  <si>
    <t>Company Name:</t>
  </si>
  <si>
    <t>Street:</t>
  </si>
  <si>
    <t>Zip code, City:</t>
  </si>
  <si>
    <t>Country:</t>
  </si>
  <si>
    <t>VAT nr.:</t>
  </si>
  <si>
    <t>Contact Person:</t>
  </si>
  <si>
    <t>Phone Number:</t>
  </si>
  <si>
    <t>Opening Time:</t>
  </si>
  <si>
    <t>Email:</t>
  </si>
  <si>
    <r>
      <rPr>
        <u val="single"/>
        <sz val="14"/>
        <color indexed="44"/>
        <rFont val="Calibri"/>
      </rPr>
      <t>www.hitoholds.com</t>
    </r>
  </si>
  <si>
    <t>Wanted Day of Delivery:</t>
  </si>
  <si>
    <r>
      <rPr>
        <u val="single"/>
        <sz val="14"/>
        <color indexed="44"/>
        <rFont val="Calibri"/>
      </rPr>
      <t>Contact: info@hitoholds.com</t>
    </r>
  </si>
  <si>
    <t>TOTAL AMOUNT OF HOLDS:</t>
  </si>
  <si>
    <t>TOTAL AMOUNT OF MACROS:</t>
  </si>
  <si>
    <t>TOTAL WEIGHT:</t>
  </si>
  <si>
    <t>TOTAL ORDER</t>
  </si>
  <si>
    <t>(All prices exclusive of VAT and shipping)</t>
  </si>
  <si>
    <t>ORDER FORM 2022 - FIBERGLASS (All prices are without VAT)</t>
  </si>
  <si>
    <r>
      <rPr>
        <b val="1"/>
        <sz val="11"/>
        <color indexed="8"/>
        <rFont val="Arial"/>
      </rPr>
      <t xml:space="preserve">YELOW </t>
    </r>
    <r>
      <rPr>
        <b val="1"/>
        <sz val="8"/>
        <color indexed="8"/>
        <rFont val="Arial"/>
      </rPr>
      <t>(RAL1023)</t>
    </r>
  </si>
  <si>
    <r>
      <rPr>
        <b val="1"/>
        <sz val="11"/>
        <color indexed="8"/>
        <rFont val="Arial"/>
      </rPr>
      <t xml:space="preserve">GREEN </t>
    </r>
    <r>
      <rPr>
        <b val="1"/>
        <sz val="8"/>
        <color indexed="8"/>
        <rFont val="Arial"/>
      </rPr>
      <t>(RAL6001 )</t>
    </r>
  </si>
  <si>
    <r>
      <rPr>
        <b val="1"/>
        <sz val="11"/>
        <color indexed="8"/>
        <rFont val="Arial"/>
      </rPr>
      <t xml:space="preserve">BLUE </t>
    </r>
    <r>
      <rPr>
        <b val="1"/>
        <sz val="8"/>
        <color indexed="8"/>
        <rFont val="Arial"/>
      </rPr>
      <t xml:space="preserve">(RAL5015) </t>
    </r>
  </si>
  <si>
    <r>
      <rPr>
        <b val="1"/>
        <sz val="11"/>
        <color indexed="9"/>
        <rFont val="Arial"/>
      </rPr>
      <t xml:space="preserve">VIOLET </t>
    </r>
    <r>
      <rPr>
        <b val="1"/>
        <sz val="8"/>
        <color indexed="9"/>
        <rFont val="Arial"/>
      </rPr>
      <t>(RAL4008)</t>
    </r>
  </si>
  <si>
    <r>
      <rPr>
        <b val="1"/>
        <sz val="11"/>
        <color indexed="8"/>
        <rFont val="Arial"/>
      </rPr>
      <t>FLUOR</t>
    </r>
    <r>
      <rPr>
        <b val="1"/>
        <sz val="8"/>
        <color indexed="8"/>
        <rFont val="Arial"/>
      </rPr>
      <t xml:space="preserve"> (PAN 802C)</t>
    </r>
  </si>
  <si>
    <r>
      <rPr>
        <b val="1"/>
        <sz val="11"/>
        <color indexed="8"/>
        <rFont val="Arial"/>
      </rPr>
      <t xml:space="preserve">FLUOR </t>
    </r>
    <r>
      <rPr>
        <b val="1"/>
        <sz val="8"/>
        <color indexed="8"/>
        <rFont val="Arial"/>
      </rPr>
      <t>(PAN805C)</t>
    </r>
  </si>
  <si>
    <r>
      <rPr>
        <b val="1"/>
        <sz val="11"/>
        <color indexed="9"/>
        <rFont val="Arial"/>
      </rPr>
      <t xml:space="preserve">FLUOR </t>
    </r>
    <r>
      <rPr>
        <b val="1"/>
        <sz val="8"/>
        <color indexed="9"/>
        <rFont val="Arial"/>
      </rPr>
      <t>(PAN806C)</t>
    </r>
  </si>
  <si>
    <t>Kg TOTAL:</t>
  </si>
  <si>
    <t>FAMILY</t>
  </si>
  <si>
    <t xml:space="preserve">SET </t>
  </si>
  <si>
    <t>BOLWS</t>
  </si>
  <si>
    <t>BOLWS 1</t>
  </si>
  <si>
    <t>F.01.001</t>
  </si>
  <si>
    <t>BOLWS 2</t>
  </si>
  <si>
    <t>F.01.002</t>
  </si>
  <si>
    <t>BOLWS 3</t>
  </si>
  <si>
    <t>F.01.003</t>
  </si>
  <si>
    <t>BOLWS 4</t>
  </si>
  <si>
    <t>F.01.004</t>
  </si>
  <si>
    <t>BOLWS 5</t>
  </si>
  <si>
    <t>F.01.005</t>
  </si>
  <si>
    <t>BOLWS FAMILY DUAL</t>
  </si>
  <si>
    <t>F.01.006</t>
  </si>
  <si>
    <t>BOLWS 1 DUAL</t>
  </si>
  <si>
    <t>FD.01.001</t>
  </si>
  <si>
    <t>BOLWS 2 DUAL</t>
  </si>
  <si>
    <t>FD.01.002</t>
  </si>
  <si>
    <t>BOLWS 3 DUAL</t>
  </si>
  <si>
    <t>FD.01.003</t>
  </si>
  <si>
    <t>BOLWS 4 DUAL</t>
  </si>
  <si>
    <t>FD.01.004</t>
  </si>
  <si>
    <t>BOLWS 5 DUAL</t>
  </si>
  <si>
    <t>FD.01.005</t>
  </si>
  <si>
    <t>FD.01.006</t>
  </si>
  <si>
    <t>OBAL</t>
  </si>
  <si>
    <t>OBAL 1</t>
  </si>
  <si>
    <t>F.02.001</t>
  </si>
  <si>
    <t>OBAL 2</t>
  </si>
  <si>
    <t>F.02.002</t>
  </si>
  <si>
    <t>OBAL 3</t>
  </si>
  <si>
    <t>F.02.003</t>
  </si>
  <si>
    <t>OBAL 4</t>
  </si>
  <si>
    <t>F.02.004</t>
  </si>
  <si>
    <t>OBAL 5</t>
  </si>
  <si>
    <t>F.02.005</t>
  </si>
  <si>
    <t>OBAL FAMILY</t>
  </si>
  <si>
    <t>F.02.006</t>
  </si>
  <si>
    <t>OBAL 1 DUAL</t>
  </si>
  <si>
    <t>FD.02.001</t>
  </si>
  <si>
    <t>OBAL 2 DUAL</t>
  </si>
  <si>
    <t>FD.02.002</t>
  </si>
  <si>
    <t>OBAL 3 DUAL</t>
  </si>
  <si>
    <t>FD.02.003</t>
  </si>
  <si>
    <t>OBAL 4 DUAL</t>
  </si>
  <si>
    <t>FD.02.004</t>
  </si>
  <si>
    <t>OBAL 5 DUAL</t>
  </si>
  <si>
    <t>FD.02.005</t>
  </si>
  <si>
    <t>OBAL FAMILY DUAL</t>
  </si>
  <si>
    <t>FD.02.006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</si>
</sst>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.00&quot; €&quot;"/>
    <numFmt numFmtId="60" formatCode="0.00&quot;Kg&quot;"/>
    <numFmt numFmtId="61" formatCode="&quot; &quot;* #,##0.00&quot; € &quot;;&quot;-&quot;* #,##0.00&quot; € &quot;;&quot; &quot;* &quot;-&quot;??&quot; € &quot;"/>
    <numFmt numFmtId="62" formatCode="#,##0&quot; &quot;;&quot;-&quot;#,##0&quot; &quot;"/>
    <numFmt numFmtId="63" formatCode="#,##0.00&quot; €&quot;;&quot;-&quot;#,##0.00&quot; €&quot;"/>
    <numFmt numFmtId="64" formatCode="&quot; &quot;* #,##0&quot; € &quot;;&quot;-&quot;* #,##0&quot; € &quot;;&quot; &quot;* &quot;- € &quot;"/>
  </numFmts>
  <fonts count="23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1"/>
      <color indexed="8"/>
      <name val="Arial"/>
    </font>
    <font>
      <b val="1"/>
      <sz val="18"/>
      <color indexed="8"/>
      <name val="Arial"/>
    </font>
    <font>
      <b val="1"/>
      <sz val="11"/>
      <color indexed="8"/>
      <name val="Arial"/>
    </font>
    <font>
      <b val="1"/>
      <sz val="8"/>
      <color indexed="8"/>
      <name val="Arial"/>
    </font>
    <font>
      <b val="1"/>
      <sz val="11"/>
      <color indexed="9"/>
      <name val="Arial"/>
    </font>
    <font>
      <b val="1"/>
      <sz val="8"/>
      <color indexed="9"/>
      <name val="Arial"/>
    </font>
    <font>
      <b val="1"/>
      <sz val="9"/>
      <color indexed="8"/>
      <name val="Arial"/>
    </font>
    <font>
      <b val="1"/>
      <sz val="16"/>
      <color indexed="8"/>
      <name val="Arial"/>
    </font>
    <font>
      <b val="1"/>
      <sz val="10"/>
      <color indexed="8"/>
      <name val="Arial"/>
    </font>
    <font>
      <b val="1"/>
      <sz val="10"/>
      <color indexed="8"/>
      <name val="HelveticaNeueLT Std"/>
    </font>
    <font>
      <b val="1"/>
      <sz val="11"/>
      <color indexed="8"/>
      <name val="Calibri"/>
    </font>
    <font>
      <b val="1"/>
      <strike val="1"/>
      <sz val="11"/>
      <color indexed="8"/>
      <name val="Arial"/>
    </font>
    <font>
      <b val="1"/>
      <sz val="10"/>
      <color indexed="9"/>
      <name val="Arial"/>
    </font>
    <font>
      <b val="1"/>
      <sz val="20"/>
      <color indexed="8"/>
      <name val="Arial"/>
    </font>
    <font>
      <sz val="14"/>
      <color indexed="8"/>
      <name val="Arial"/>
    </font>
    <font>
      <u val="single"/>
      <sz val="14"/>
      <color indexed="44"/>
      <name val="Calibri"/>
    </font>
    <font>
      <b val="1"/>
      <sz val="14"/>
      <color indexed="8"/>
      <name val="Arial"/>
    </font>
    <font>
      <sz val="11"/>
      <color indexed="8"/>
      <name val="HelveticaNeueLT Std"/>
    </font>
    <font>
      <b val="1"/>
      <sz val="11"/>
      <color indexed="8"/>
      <name val="HelveticaNeueLT Std"/>
    </font>
    <font>
      <b val="1"/>
      <sz val="11"/>
      <color indexed="9"/>
      <name val="HelveticaNeueLT Std"/>
    </font>
  </fonts>
  <fills count="3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39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1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6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bottom"/>
    </xf>
    <xf numFmtId="0" fontId="4" fillId="2" borderId="2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horizontal="center" vertical="bottom"/>
    </xf>
    <xf numFmtId="59" fontId="3" fillId="2" borderId="5" applyNumberFormat="1" applyFont="1" applyFill="1" applyBorder="1" applyAlignment="1" applyProtection="0">
      <alignment vertical="bottom"/>
    </xf>
    <xf numFmtId="0" fontId="3" fillId="2" borderId="8" applyNumberFormat="0" applyFont="1" applyFill="1" applyBorder="1" applyAlignment="1" applyProtection="0">
      <alignment vertical="bottom"/>
    </xf>
    <xf numFmtId="49" fontId="5" fillId="3" borderId="9" applyNumberFormat="1" applyFont="1" applyFill="1" applyBorder="1" applyAlignment="1" applyProtection="0">
      <alignment horizontal="center" vertical="center"/>
    </xf>
    <xf numFmtId="0" fontId="3" fillId="2" borderId="9" applyNumberFormat="1" applyFont="1" applyFill="1" applyBorder="1" applyAlignment="1" applyProtection="0">
      <alignment horizontal="center" vertical="center"/>
    </xf>
    <xf numFmtId="49" fontId="5" fillId="3" borderId="10" applyNumberFormat="1" applyFont="1" applyFill="1" applyBorder="1" applyAlignment="1" applyProtection="0">
      <alignment horizontal="left" vertical="bottom"/>
    </xf>
    <xf numFmtId="0" fontId="5" fillId="3" borderId="11" applyNumberFormat="0" applyFont="1" applyFill="1" applyBorder="1" applyAlignment="1" applyProtection="0">
      <alignment horizontal="left" vertical="bottom"/>
    </xf>
    <xf numFmtId="0" fontId="5" fillId="2" borderId="12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3" fillId="2" borderId="14" applyNumberFormat="0" applyFont="1" applyFill="1" applyBorder="1" applyAlignment="1" applyProtection="0">
      <alignment vertical="bottom"/>
    </xf>
    <xf numFmtId="49" fontId="5" fillId="4" borderId="15" applyNumberFormat="1" applyFont="1" applyFill="1" applyBorder="1" applyAlignment="1" applyProtection="0">
      <alignment horizontal="center" vertical="center" wrapText="1"/>
    </xf>
    <xf numFmtId="49" fontId="7" fillId="5" borderId="15" applyNumberFormat="1" applyFont="1" applyFill="1" applyBorder="1" applyAlignment="1" applyProtection="0">
      <alignment horizontal="center" vertical="center" wrapText="1"/>
    </xf>
    <xf numFmtId="49" fontId="5" fillId="6" borderId="15" applyNumberFormat="1" applyFont="1" applyFill="1" applyBorder="1" applyAlignment="1" applyProtection="0">
      <alignment horizontal="center" vertical="center" wrapText="1"/>
    </xf>
    <xf numFmtId="49" fontId="7" fillId="7" borderId="15" applyNumberFormat="1" applyFont="1" applyFill="1" applyBorder="1" applyAlignment="1" applyProtection="0">
      <alignment horizontal="center" vertical="center" wrapText="1"/>
    </xf>
    <xf numFmtId="49" fontId="7" fillId="8" borderId="15" applyNumberFormat="1" applyFont="1" applyFill="1" applyBorder="1" applyAlignment="1" applyProtection="0">
      <alignment horizontal="center" vertical="center" wrapText="1"/>
    </xf>
    <xf numFmtId="49" fontId="7" fillId="9" borderId="15" applyNumberFormat="1" applyFont="1" applyFill="1" applyBorder="1" applyAlignment="1" applyProtection="0">
      <alignment horizontal="center" vertical="center" wrapText="1"/>
    </xf>
    <xf numFmtId="49" fontId="7" fillId="10" borderId="15" applyNumberFormat="1" applyFont="1" applyFill="1" applyBorder="1" applyAlignment="1" applyProtection="0">
      <alignment horizontal="center" vertical="center" wrapText="1"/>
    </xf>
    <xf numFmtId="49" fontId="5" fillId="2" borderId="15" applyNumberFormat="1" applyFont="1" applyFill="1" applyBorder="1" applyAlignment="1" applyProtection="0">
      <alignment horizontal="center" vertical="center" wrapText="1"/>
    </xf>
    <xf numFmtId="49" fontId="7" fillId="11" borderId="15" applyNumberFormat="1" applyFont="1" applyFill="1" applyBorder="1" applyAlignment="1" applyProtection="0">
      <alignment horizontal="center" vertical="center" wrapText="1"/>
    </xf>
    <xf numFmtId="49" fontId="7" fillId="12" borderId="15" applyNumberFormat="1" applyFont="1" applyFill="1" applyBorder="1" applyAlignment="1" applyProtection="0">
      <alignment horizontal="center" vertical="center" wrapText="1"/>
    </xf>
    <xf numFmtId="49" fontId="5" fillId="13" borderId="15" applyNumberFormat="1" applyFont="1" applyFill="1" applyBorder="1" applyAlignment="1" applyProtection="0">
      <alignment horizontal="center" vertical="center" wrapText="1"/>
    </xf>
    <xf numFmtId="49" fontId="7" fillId="14" borderId="15" applyNumberFormat="1" applyFont="1" applyFill="1" applyBorder="1" applyAlignment="1" applyProtection="0">
      <alignment horizontal="center" vertical="center" wrapText="1"/>
    </xf>
    <xf numFmtId="49" fontId="7" fillId="15" borderId="15" applyNumberFormat="1" applyFont="1" applyFill="1" applyBorder="1" applyAlignment="1" applyProtection="0">
      <alignment horizontal="center" vertical="center" wrapText="1"/>
    </xf>
    <xf numFmtId="49" fontId="5" fillId="16" borderId="15" applyNumberFormat="1" applyFont="1" applyFill="1" applyBorder="1" applyAlignment="1" applyProtection="0">
      <alignment horizontal="center" vertical="center" wrapText="1"/>
    </xf>
    <xf numFmtId="49" fontId="3" fillId="2" borderId="5" applyNumberFormat="1" applyFont="1" applyFill="1" applyBorder="1" applyAlignment="1" applyProtection="0">
      <alignment vertical="bottom"/>
    </xf>
    <xf numFmtId="0" fontId="5" fillId="4" borderId="16" applyNumberFormat="0" applyFont="1" applyFill="1" applyBorder="1" applyAlignment="1" applyProtection="0">
      <alignment horizontal="center" vertical="center"/>
    </xf>
    <xf numFmtId="0" fontId="7" fillId="5" borderId="16" applyNumberFormat="0" applyFont="1" applyFill="1" applyBorder="1" applyAlignment="1" applyProtection="0">
      <alignment horizontal="center" vertical="center" wrapText="1"/>
    </xf>
    <xf numFmtId="0" fontId="5" fillId="6" borderId="16" applyNumberFormat="0" applyFont="1" applyFill="1" applyBorder="1" applyAlignment="1" applyProtection="0">
      <alignment horizontal="center" vertical="center" wrapText="1"/>
    </xf>
    <xf numFmtId="0" fontId="7" fillId="7" borderId="16" applyNumberFormat="0" applyFont="1" applyFill="1" applyBorder="1" applyAlignment="1" applyProtection="0">
      <alignment horizontal="center" vertical="center" wrapText="1"/>
    </xf>
    <xf numFmtId="0" fontId="7" fillId="8" borderId="16" applyNumberFormat="0" applyFont="1" applyFill="1" applyBorder="1" applyAlignment="1" applyProtection="0">
      <alignment horizontal="center" vertical="center" wrapText="1"/>
    </xf>
    <xf numFmtId="0" fontId="7" fillId="9" borderId="16" applyNumberFormat="0" applyFont="1" applyFill="1" applyBorder="1" applyAlignment="1" applyProtection="0">
      <alignment horizontal="center" vertical="center" wrapText="1"/>
    </xf>
    <xf numFmtId="0" fontId="7" fillId="10" borderId="16" applyNumberFormat="0" applyFont="1" applyFill="1" applyBorder="1" applyAlignment="1" applyProtection="0">
      <alignment horizontal="center" vertical="center" wrapText="1"/>
    </xf>
    <xf numFmtId="0" fontId="5" fillId="2" borderId="16" applyNumberFormat="0" applyFont="1" applyFill="1" applyBorder="1" applyAlignment="1" applyProtection="0">
      <alignment horizontal="center" vertical="center" wrapText="1"/>
    </xf>
    <xf numFmtId="0" fontId="7" fillId="11" borderId="16" applyNumberFormat="0" applyFont="1" applyFill="1" applyBorder="1" applyAlignment="1" applyProtection="0">
      <alignment horizontal="center" vertical="center" wrapText="1"/>
    </xf>
    <xf numFmtId="0" fontId="7" fillId="12" borderId="16" applyNumberFormat="0" applyFont="1" applyFill="1" applyBorder="1" applyAlignment="1" applyProtection="0">
      <alignment horizontal="center" vertical="center" wrapText="1"/>
    </xf>
    <xf numFmtId="0" fontId="5" fillId="13" borderId="16" applyNumberFormat="0" applyFont="1" applyFill="1" applyBorder="1" applyAlignment="1" applyProtection="0">
      <alignment horizontal="center" vertical="center" wrapText="1"/>
    </xf>
    <xf numFmtId="0" fontId="7" fillId="14" borderId="16" applyNumberFormat="0" applyFont="1" applyFill="1" applyBorder="1" applyAlignment="1" applyProtection="0">
      <alignment horizontal="center" vertical="center" wrapText="1"/>
    </xf>
    <xf numFmtId="0" fontId="7" fillId="15" borderId="16" applyNumberFormat="0" applyFont="1" applyFill="1" applyBorder="1" applyAlignment="1" applyProtection="0">
      <alignment horizontal="center" vertical="center" wrapText="1"/>
    </xf>
    <xf numFmtId="0" fontId="5" fillId="16" borderId="16" applyNumberFormat="0" applyFont="1" applyFill="1" applyBorder="1" applyAlignment="1" applyProtection="0">
      <alignment horizontal="center" vertical="center" wrapText="1"/>
    </xf>
    <xf numFmtId="60" fontId="5" fillId="2" borderId="12" applyNumberFormat="1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bottom"/>
    </xf>
    <xf numFmtId="0" fontId="10" fillId="2" borderId="8" applyNumberFormat="0" applyFont="1" applyFill="1" applyBorder="1" applyAlignment="1" applyProtection="0">
      <alignment vertical="bottom"/>
    </xf>
    <xf numFmtId="61" fontId="5" fillId="2" borderId="12" applyNumberFormat="1" applyFont="1" applyFill="1" applyBorder="1" applyAlignment="1" applyProtection="0">
      <alignment vertical="bottom"/>
    </xf>
    <xf numFmtId="49" fontId="11" fillId="2" borderId="7" applyNumberFormat="1" applyFont="1" applyFill="1" applyBorder="1" applyAlignment="1" applyProtection="0">
      <alignment horizontal="center" vertical="bottom"/>
    </xf>
    <xf numFmtId="49" fontId="11" fillId="2" borderId="17" applyNumberFormat="1" applyFont="1" applyFill="1" applyBorder="1" applyAlignment="1" applyProtection="0">
      <alignment horizontal="center" vertical="bottom"/>
    </xf>
    <xf numFmtId="0" fontId="5" fillId="4" borderId="18" applyNumberFormat="0" applyFont="1" applyFill="1" applyBorder="1" applyAlignment="1" applyProtection="0">
      <alignment horizontal="center" vertical="center"/>
    </xf>
    <xf numFmtId="0" fontId="7" fillId="5" borderId="18" applyNumberFormat="0" applyFont="1" applyFill="1" applyBorder="1" applyAlignment="1" applyProtection="0">
      <alignment horizontal="center" vertical="center" wrapText="1"/>
    </xf>
    <xf numFmtId="0" fontId="5" fillId="6" borderId="18" applyNumberFormat="0" applyFont="1" applyFill="1" applyBorder="1" applyAlignment="1" applyProtection="0">
      <alignment horizontal="center" vertical="center" wrapText="1"/>
    </xf>
    <xf numFmtId="0" fontId="7" fillId="7" borderId="18" applyNumberFormat="0" applyFont="1" applyFill="1" applyBorder="1" applyAlignment="1" applyProtection="0">
      <alignment horizontal="center" vertical="center" wrapText="1"/>
    </xf>
    <xf numFmtId="0" fontId="7" fillId="8" borderId="18" applyNumberFormat="0" applyFont="1" applyFill="1" applyBorder="1" applyAlignment="1" applyProtection="0">
      <alignment horizontal="center" vertical="center" wrapText="1"/>
    </xf>
    <xf numFmtId="0" fontId="7" fillId="9" borderId="18" applyNumberFormat="0" applyFont="1" applyFill="1" applyBorder="1" applyAlignment="1" applyProtection="0">
      <alignment horizontal="center" vertical="center" wrapText="1"/>
    </xf>
    <xf numFmtId="0" fontId="7" fillId="10" borderId="18" applyNumberFormat="0" applyFont="1" applyFill="1" applyBorder="1" applyAlignment="1" applyProtection="0">
      <alignment horizontal="center" vertical="center" wrapText="1"/>
    </xf>
    <xf numFmtId="0" fontId="5" fillId="2" borderId="18" applyNumberFormat="0" applyFont="1" applyFill="1" applyBorder="1" applyAlignment="1" applyProtection="0">
      <alignment horizontal="center" vertical="center" wrapText="1"/>
    </xf>
    <xf numFmtId="0" fontId="7" fillId="11" borderId="18" applyNumberFormat="0" applyFont="1" applyFill="1" applyBorder="1" applyAlignment="1" applyProtection="0">
      <alignment horizontal="center" vertical="center" wrapText="1"/>
    </xf>
    <xf numFmtId="0" fontId="7" fillId="12" borderId="18" applyNumberFormat="0" applyFont="1" applyFill="1" applyBorder="1" applyAlignment="1" applyProtection="0">
      <alignment horizontal="center" vertical="center" wrapText="1"/>
    </xf>
    <xf numFmtId="0" fontId="5" fillId="13" borderId="18" applyNumberFormat="0" applyFont="1" applyFill="1" applyBorder="1" applyAlignment="1" applyProtection="0">
      <alignment horizontal="center" vertical="center" wrapText="1"/>
    </xf>
    <xf numFmtId="0" fontId="7" fillId="14" borderId="18" applyNumberFormat="0" applyFont="1" applyFill="1" applyBorder="1" applyAlignment="1" applyProtection="0">
      <alignment horizontal="center" vertical="center" wrapText="1"/>
    </xf>
    <xf numFmtId="0" fontId="7" fillId="15" borderId="18" applyNumberFormat="0" applyFont="1" applyFill="1" applyBorder="1" applyAlignment="1" applyProtection="0">
      <alignment horizontal="center" vertical="center" wrapText="1"/>
    </xf>
    <xf numFmtId="0" fontId="5" fillId="16" borderId="18" applyNumberFormat="0" applyFont="1" applyFill="1" applyBorder="1" applyAlignment="1" applyProtection="0">
      <alignment horizontal="center" vertical="center" wrapText="1"/>
    </xf>
    <xf numFmtId="49" fontId="11" fillId="2" borderId="10" applyNumberFormat="1" applyFont="1" applyFill="1" applyBorder="1" applyAlignment="1" applyProtection="0">
      <alignment horizontal="center" vertical="bottom"/>
    </xf>
    <xf numFmtId="49" fontId="11" fillId="2" borderId="11" applyNumberFormat="1" applyFont="1" applyFill="1" applyBorder="1" applyAlignment="1" applyProtection="0">
      <alignment horizontal="center" vertical="bottom"/>
    </xf>
    <xf numFmtId="0" fontId="12" fillId="2" borderId="11" applyNumberFormat="0" applyFont="1" applyFill="1" applyBorder="1" applyAlignment="1" applyProtection="0">
      <alignment horizontal="center" vertical="bottom"/>
    </xf>
    <xf numFmtId="0" fontId="12" fillId="2" borderId="19" applyNumberFormat="0" applyFont="1" applyFill="1" applyBorder="1" applyAlignment="1" applyProtection="0">
      <alignment horizontal="center" vertical="bottom"/>
    </xf>
    <xf numFmtId="0" fontId="0" fillId="2" borderId="20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left" vertical="center"/>
    </xf>
    <xf numFmtId="0" fontId="3" fillId="2" borderId="9" applyNumberFormat="1" applyFont="1" applyFill="1" applyBorder="1" applyAlignment="1" applyProtection="0">
      <alignment horizontal="center" vertical="bottom"/>
    </xf>
    <xf numFmtId="59" fontId="3" fillId="2" borderId="9" applyNumberFormat="1" applyFont="1" applyFill="1" applyBorder="1" applyAlignment="1" applyProtection="0">
      <alignment vertical="bottom"/>
    </xf>
    <xf numFmtId="0" fontId="5" fillId="17" borderId="9" applyNumberFormat="0" applyFont="1" applyFill="1" applyBorder="1" applyAlignment="1" applyProtection="0">
      <alignment vertical="bottom"/>
    </xf>
    <xf numFmtId="0" fontId="5" fillId="18" borderId="9" applyNumberFormat="0" applyFont="1" applyFill="1" applyBorder="1" applyAlignment="1" applyProtection="0">
      <alignment vertical="bottom"/>
    </xf>
    <xf numFmtId="0" fontId="5" fillId="2" borderId="16" applyNumberFormat="0" applyFont="1" applyFill="1" applyBorder="1" applyAlignment="1" applyProtection="0">
      <alignment vertical="bottom"/>
    </xf>
    <xf numFmtId="0" fontId="5" fillId="19" borderId="9" applyNumberFormat="0" applyFont="1" applyFill="1" applyBorder="1" applyAlignment="1" applyProtection="0">
      <alignment vertical="bottom"/>
    </xf>
    <xf numFmtId="0" fontId="5" fillId="20" borderId="9" applyNumberFormat="0" applyFont="1" applyFill="1" applyBorder="1" applyAlignment="1" applyProtection="0">
      <alignment vertical="bottom"/>
    </xf>
    <xf numFmtId="0" fontId="5" fillId="21" borderId="9" applyNumberFormat="0" applyFont="1" applyFill="1" applyBorder="1" applyAlignment="1" applyProtection="0">
      <alignment vertical="bottom"/>
    </xf>
    <xf numFmtId="0" fontId="5" fillId="22" borderId="9" applyNumberFormat="0" applyFont="1" applyFill="1" applyBorder="1" applyAlignment="1" applyProtection="0">
      <alignment vertical="bottom"/>
    </xf>
    <xf numFmtId="0" fontId="5" fillId="2" borderId="9" applyNumberFormat="0" applyFont="1" applyFill="1" applyBorder="1" applyAlignment="1" applyProtection="0">
      <alignment vertical="bottom"/>
    </xf>
    <xf numFmtId="0" fontId="7" fillId="10" borderId="9" applyNumberFormat="0" applyFont="1" applyFill="1" applyBorder="1" applyAlignment="1" applyProtection="0">
      <alignment vertical="bottom"/>
    </xf>
    <xf numFmtId="0" fontId="7" fillId="2" borderId="16" applyNumberFormat="0" applyFont="1" applyFill="1" applyBorder="1" applyAlignment="1" applyProtection="0">
      <alignment vertical="bottom"/>
    </xf>
    <xf numFmtId="0" fontId="5" fillId="23" borderId="9" applyNumberFormat="0" applyFont="1" applyFill="1" applyBorder="1" applyAlignment="1" applyProtection="0">
      <alignment vertical="bottom"/>
    </xf>
    <xf numFmtId="0" fontId="5" fillId="24" borderId="9" applyNumberFormat="0" applyFont="1" applyFill="1" applyBorder="1" applyAlignment="1" applyProtection="0">
      <alignment vertical="bottom"/>
    </xf>
    <xf numFmtId="0" fontId="5" fillId="25" borderId="9" applyNumberFormat="0" applyFont="1" applyFill="1" applyBorder="1" applyAlignment="1" applyProtection="0">
      <alignment vertical="bottom"/>
    </xf>
    <xf numFmtId="0" fontId="5" fillId="26" borderId="9" applyNumberFormat="0" applyFont="1" applyFill="1" applyBorder="1" applyAlignment="1" applyProtection="0">
      <alignment vertical="bottom"/>
    </xf>
    <xf numFmtId="0" fontId="3" fillId="2" borderId="9" applyNumberFormat="1" applyFont="1" applyFill="1" applyBorder="1" applyAlignment="1" applyProtection="0">
      <alignment vertical="bottom"/>
    </xf>
    <xf numFmtId="0" fontId="3" fillId="2" borderId="9" applyNumberFormat="1" applyFont="1" applyFill="1" applyBorder="1" applyAlignment="1" applyProtection="0">
      <alignment horizontal="right" vertical="bottom"/>
    </xf>
    <xf numFmtId="60" fontId="3" fillId="2" borderId="9" applyNumberFormat="1" applyFont="1" applyFill="1" applyBorder="1" applyAlignment="1" applyProtection="0">
      <alignment horizontal="right" vertical="bottom"/>
    </xf>
    <xf numFmtId="61" fontId="3" fillId="2" borderId="9" applyNumberFormat="1" applyFont="1" applyFill="1" applyBorder="1" applyAlignment="1" applyProtection="0">
      <alignment vertical="bottom"/>
    </xf>
    <xf numFmtId="49" fontId="11" fillId="27" borderId="21" applyNumberFormat="1" applyFont="1" applyFill="1" applyBorder="1" applyAlignment="1" applyProtection="0">
      <alignment vertical="bottom"/>
    </xf>
    <xf numFmtId="49" fontId="3" fillId="2" borderId="21" applyNumberFormat="1" applyFont="1" applyFill="1" applyBorder="1" applyAlignment="1" applyProtection="0">
      <alignment horizontal="left" vertical="center"/>
    </xf>
    <xf numFmtId="0" fontId="3" fillId="2" borderId="21" applyNumberFormat="1" applyFont="1" applyFill="1" applyBorder="1" applyAlignment="1" applyProtection="0">
      <alignment horizontal="center" vertical="bottom"/>
    </xf>
    <xf numFmtId="59" fontId="3" fillId="2" borderId="21" applyNumberFormat="1" applyFont="1" applyFill="1" applyBorder="1" applyAlignment="1" applyProtection="0">
      <alignment vertical="bottom"/>
    </xf>
    <xf numFmtId="0" fontId="5" fillId="17" borderId="21" applyNumberFormat="0" applyFont="1" applyFill="1" applyBorder="1" applyAlignment="1" applyProtection="0">
      <alignment vertical="bottom"/>
    </xf>
    <xf numFmtId="0" fontId="5" fillId="18" borderId="21" applyNumberFormat="0" applyFont="1" applyFill="1" applyBorder="1" applyAlignment="1" applyProtection="0">
      <alignment vertical="bottom"/>
    </xf>
    <xf numFmtId="0" fontId="5" fillId="19" borderId="21" applyNumberFormat="0" applyFont="1" applyFill="1" applyBorder="1" applyAlignment="1" applyProtection="0">
      <alignment vertical="bottom"/>
    </xf>
    <xf numFmtId="0" fontId="5" fillId="20" borderId="21" applyNumberFormat="0" applyFont="1" applyFill="1" applyBorder="1" applyAlignment="1" applyProtection="0">
      <alignment vertical="bottom"/>
    </xf>
    <xf numFmtId="0" fontId="5" fillId="21" borderId="21" applyNumberFormat="0" applyFont="1" applyFill="1" applyBorder="1" applyAlignment="1" applyProtection="0">
      <alignment vertical="bottom"/>
    </xf>
    <xf numFmtId="0" fontId="5" fillId="22" borderId="21" applyNumberFormat="0" applyFont="1" applyFill="1" applyBorder="1" applyAlignment="1" applyProtection="0">
      <alignment vertical="bottom"/>
    </xf>
    <xf numFmtId="0" fontId="5" fillId="2" borderId="21" applyNumberFormat="0" applyFont="1" applyFill="1" applyBorder="1" applyAlignment="1" applyProtection="0">
      <alignment vertical="bottom"/>
    </xf>
    <xf numFmtId="0" fontId="7" fillId="10" borderId="21" applyNumberFormat="0" applyFont="1" applyFill="1" applyBorder="1" applyAlignment="1" applyProtection="0">
      <alignment vertical="bottom"/>
    </xf>
    <xf numFmtId="0" fontId="5" fillId="23" borderId="21" applyNumberFormat="0" applyFont="1" applyFill="1" applyBorder="1" applyAlignment="1" applyProtection="0">
      <alignment vertical="bottom"/>
    </xf>
    <xf numFmtId="0" fontId="5" fillId="24" borderId="21" applyNumberFormat="0" applyFont="1" applyFill="1" applyBorder="1" applyAlignment="1" applyProtection="0">
      <alignment vertical="bottom"/>
    </xf>
    <xf numFmtId="0" fontId="5" fillId="25" borderId="21" applyNumberFormat="0" applyFont="1" applyFill="1" applyBorder="1" applyAlignment="1" applyProtection="0">
      <alignment vertical="bottom"/>
    </xf>
    <xf numFmtId="0" fontId="5" fillId="26" borderId="21" applyNumberFormat="0" applyFont="1" applyFill="1" applyBorder="1" applyAlignment="1" applyProtection="0">
      <alignment vertical="bottom"/>
    </xf>
    <xf numFmtId="0" fontId="3" fillId="2" borderId="21" applyNumberFormat="1" applyFont="1" applyFill="1" applyBorder="1" applyAlignment="1" applyProtection="0">
      <alignment vertical="bottom"/>
    </xf>
    <xf numFmtId="0" fontId="3" fillId="2" borderId="21" applyNumberFormat="1" applyFont="1" applyFill="1" applyBorder="1" applyAlignment="1" applyProtection="0">
      <alignment horizontal="right" vertical="bottom"/>
    </xf>
    <xf numFmtId="60" fontId="3" fillId="2" borderId="21" applyNumberFormat="1" applyFont="1" applyFill="1" applyBorder="1" applyAlignment="1" applyProtection="0">
      <alignment horizontal="right" vertical="bottom"/>
    </xf>
    <xf numFmtId="61" fontId="3" fillId="2" borderId="21" applyNumberFormat="1" applyFont="1" applyFill="1" applyBorder="1" applyAlignment="1" applyProtection="0">
      <alignment vertical="bottom"/>
    </xf>
    <xf numFmtId="49" fontId="5" fillId="2" borderId="22" applyNumberFormat="1" applyFont="1" applyFill="1" applyBorder="1" applyAlignment="1" applyProtection="0">
      <alignment vertical="bottom"/>
    </xf>
    <xf numFmtId="49" fontId="3" fillId="2" borderId="23" applyNumberFormat="1" applyFont="1" applyFill="1" applyBorder="1" applyAlignment="1" applyProtection="0">
      <alignment horizontal="left" vertical="center"/>
    </xf>
    <xf numFmtId="0" fontId="3" fillId="2" borderId="23" applyNumberFormat="1" applyFont="1" applyFill="1" applyBorder="1" applyAlignment="1" applyProtection="0">
      <alignment horizontal="center" vertical="center"/>
    </xf>
    <xf numFmtId="61" fontId="3" fillId="2" borderId="23" applyNumberFormat="1" applyFont="1" applyFill="1" applyBorder="1" applyAlignment="1" applyProtection="0">
      <alignment vertical="bottom"/>
    </xf>
    <xf numFmtId="0" fontId="5" fillId="17" borderId="23" applyNumberFormat="0" applyFont="1" applyFill="1" applyBorder="1" applyAlignment="1" applyProtection="0">
      <alignment vertical="bottom"/>
    </xf>
    <xf numFmtId="0" fontId="5" fillId="18" borderId="23" applyNumberFormat="0" applyFont="1" applyFill="1" applyBorder="1" applyAlignment="1" applyProtection="0">
      <alignment vertical="bottom"/>
    </xf>
    <xf numFmtId="0" fontId="5" fillId="19" borderId="23" applyNumberFormat="0" applyFont="1" applyFill="1" applyBorder="1" applyAlignment="1" applyProtection="0">
      <alignment vertical="bottom"/>
    </xf>
    <xf numFmtId="0" fontId="5" fillId="20" borderId="23" applyNumberFormat="0" applyFont="1" applyFill="1" applyBorder="1" applyAlignment="1" applyProtection="0">
      <alignment vertical="bottom"/>
    </xf>
    <xf numFmtId="0" fontId="5" fillId="21" borderId="23" applyNumberFormat="0" applyFont="1" applyFill="1" applyBorder="1" applyAlignment="1" applyProtection="0">
      <alignment vertical="bottom"/>
    </xf>
    <xf numFmtId="0" fontId="5" fillId="22" borderId="23" applyNumberFormat="0" applyFont="1" applyFill="1" applyBorder="1" applyAlignment="1" applyProtection="0">
      <alignment vertical="bottom"/>
    </xf>
    <xf numFmtId="0" fontId="5" fillId="2" borderId="23" applyNumberFormat="0" applyFont="1" applyFill="1" applyBorder="1" applyAlignment="1" applyProtection="0">
      <alignment vertical="bottom"/>
    </xf>
    <xf numFmtId="0" fontId="7" fillId="10" borderId="23" applyNumberFormat="0" applyFont="1" applyFill="1" applyBorder="1" applyAlignment="1" applyProtection="0">
      <alignment vertical="bottom"/>
    </xf>
    <xf numFmtId="0" fontId="5" fillId="23" borderId="23" applyNumberFormat="0" applyFont="1" applyFill="1" applyBorder="1" applyAlignment="1" applyProtection="0">
      <alignment vertical="bottom"/>
    </xf>
    <xf numFmtId="0" fontId="5" fillId="24" borderId="23" applyNumberFormat="0" applyFont="1" applyFill="1" applyBorder="1" applyAlignment="1" applyProtection="0">
      <alignment vertical="bottom"/>
    </xf>
    <xf numFmtId="0" fontId="5" fillId="25" borderId="23" applyNumberFormat="0" applyFont="1" applyFill="1" applyBorder="1" applyAlignment="1" applyProtection="0">
      <alignment vertical="bottom"/>
    </xf>
    <xf numFmtId="0" fontId="5" fillId="26" borderId="23" applyNumberFormat="0" applyFont="1" applyFill="1" applyBorder="1" applyAlignment="1" applyProtection="0">
      <alignment vertical="bottom"/>
    </xf>
    <xf numFmtId="0" fontId="3" fillId="2" borderId="23" applyNumberFormat="1" applyFont="1" applyFill="1" applyBorder="1" applyAlignment="1" applyProtection="0">
      <alignment vertical="bottom"/>
    </xf>
    <xf numFmtId="0" fontId="3" fillId="2" borderId="23" applyNumberFormat="1" applyFont="1" applyFill="1" applyBorder="1" applyAlignment="1" applyProtection="0">
      <alignment horizontal="right" vertical="bottom"/>
    </xf>
    <xf numFmtId="60" fontId="3" fillId="2" borderId="23" applyNumberFormat="1" applyFont="1" applyFill="1" applyBorder="1" applyAlignment="1" applyProtection="0">
      <alignment horizontal="right" vertical="bottom"/>
    </xf>
    <xf numFmtId="49" fontId="5" fillId="2" borderId="12" applyNumberFormat="1" applyFont="1" applyFill="1" applyBorder="1" applyAlignment="1" applyProtection="0">
      <alignment vertical="bottom"/>
    </xf>
    <xf numFmtId="0" fontId="3" fillId="2" borderId="21" applyNumberFormat="1" applyFont="1" applyFill="1" applyBorder="1" applyAlignment="1" applyProtection="0">
      <alignment horizontal="center" vertical="center"/>
    </xf>
    <xf numFmtId="49" fontId="5" fillId="2" borderId="22" applyNumberFormat="1" applyFont="1" applyFill="1" applyBorder="1" applyAlignment="1" applyProtection="0">
      <alignment horizontal="left" vertical="top"/>
    </xf>
    <xf numFmtId="61" fontId="3" fillId="2" borderId="23" applyNumberFormat="1" applyFont="1" applyFill="1" applyBorder="1" applyAlignment="1" applyProtection="0">
      <alignment horizontal="center" vertical="center"/>
    </xf>
    <xf numFmtId="49" fontId="5" fillId="2" borderId="12" applyNumberFormat="1" applyFont="1" applyFill="1" applyBorder="1" applyAlignment="1" applyProtection="0">
      <alignment horizontal="left" vertical="top"/>
    </xf>
    <xf numFmtId="61" fontId="3" fillId="2" borderId="9" applyNumberFormat="1" applyFont="1" applyFill="1" applyBorder="1" applyAlignment="1" applyProtection="0">
      <alignment horizontal="center" vertical="center"/>
    </xf>
    <xf numFmtId="49" fontId="11" fillId="27" borderId="9" applyNumberFormat="1" applyFont="1" applyFill="1" applyBorder="1" applyAlignment="1" applyProtection="0">
      <alignment horizontal="left" vertical="top"/>
    </xf>
    <xf numFmtId="49" fontId="3" fillId="2" borderId="9" applyNumberFormat="1" applyFont="1" applyFill="1" applyBorder="1" applyAlignment="1" applyProtection="0">
      <alignment vertical="bottom"/>
    </xf>
    <xf numFmtId="0" fontId="3" fillId="2" borderId="9" applyNumberFormat="0" applyFont="1" applyFill="1" applyBorder="1" applyAlignment="1" applyProtection="0">
      <alignment vertical="bottom"/>
    </xf>
    <xf numFmtId="49" fontId="3" fillId="2" borderId="21" applyNumberFormat="1" applyFont="1" applyFill="1" applyBorder="1" applyAlignment="1" applyProtection="0">
      <alignment vertical="bottom"/>
    </xf>
    <xf numFmtId="49" fontId="5" fillId="2" borderId="23" applyNumberFormat="1" applyFont="1" applyFill="1" applyBorder="1" applyAlignment="1" applyProtection="0">
      <alignment vertical="bottom"/>
    </xf>
    <xf numFmtId="49" fontId="3" fillId="2" borderId="23" applyNumberFormat="1" applyFont="1" applyFill="1" applyBorder="1" applyAlignment="1" applyProtection="0">
      <alignment vertical="bottom"/>
    </xf>
    <xf numFmtId="49" fontId="5" fillId="2" borderId="21" applyNumberFormat="1" applyFont="1" applyFill="1" applyBorder="1" applyAlignment="1" applyProtection="0">
      <alignment vertical="bottom"/>
    </xf>
    <xf numFmtId="0" fontId="13" fillId="2" borderId="9" applyNumberFormat="0" applyFont="1" applyFill="1" applyBorder="1" applyAlignment="1" applyProtection="0">
      <alignment vertical="bottom"/>
    </xf>
    <xf numFmtId="49" fontId="11" fillId="27" borderId="24" applyNumberFormat="1" applyFont="1" applyFill="1" applyBorder="1" applyAlignment="1" applyProtection="0">
      <alignment vertical="bottom"/>
    </xf>
    <xf numFmtId="0" fontId="13" fillId="2" borderId="21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49" fontId="11" fillId="27" borderId="9" applyNumberFormat="1" applyFont="1" applyFill="1" applyBorder="1" applyAlignment="1" applyProtection="0">
      <alignment vertical="bottom"/>
    </xf>
    <xf numFmtId="0" fontId="5" fillId="2" borderId="25" applyNumberFormat="0" applyFont="1" applyFill="1" applyBorder="1" applyAlignment="1" applyProtection="0">
      <alignment vertical="bottom"/>
    </xf>
    <xf numFmtId="0" fontId="7" fillId="2" borderId="25" applyNumberFormat="0" applyFont="1" applyFill="1" applyBorder="1" applyAlignment="1" applyProtection="0">
      <alignment vertical="bottom"/>
    </xf>
    <xf numFmtId="49" fontId="3" fillId="2" borderId="24" applyNumberFormat="1" applyFont="1" applyFill="1" applyBorder="1" applyAlignment="1" applyProtection="0">
      <alignment vertical="bottom"/>
    </xf>
    <xf numFmtId="0" fontId="14" fillId="2" borderId="26" applyNumberFormat="0" applyFont="1" applyFill="1" applyBorder="1" applyAlignment="1" applyProtection="0">
      <alignment vertical="bottom"/>
    </xf>
    <xf numFmtId="0" fontId="5" fillId="28" borderId="23" applyNumberFormat="0" applyFont="1" applyFill="1" applyBorder="1" applyAlignment="1" applyProtection="0">
      <alignment vertical="bottom"/>
    </xf>
    <xf numFmtId="0" fontId="5" fillId="2" borderId="27" applyNumberFormat="0" applyFont="1" applyFill="1" applyBorder="1" applyAlignment="1" applyProtection="0">
      <alignment vertical="bottom"/>
    </xf>
    <xf numFmtId="0" fontId="5" fillId="2" borderId="28" applyNumberFormat="0" applyFont="1" applyFill="1" applyBorder="1" applyAlignment="1" applyProtection="0">
      <alignment vertical="bottom"/>
    </xf>
    <xf numFmtId="0" fontId="5" fillId="2" borderId="26" applyNumberFormat="0" applyFont="1" applyFill="1" applyBorder="1" applyAlignment="1" applyProtection="0">
      <alignment vertical="bottom"/>
    </xf>
    <xf numFmtId="0" fontId="5" fillId="16" borderId="23" applyNumberFormat="0" applyFont="1" applyFill="1" applyBorder="1" applyAlignment="1" applyProtection="0">
      <alignment vertical="bottom"/>
    </xf>
    <xf numFmtId="0" fontId="14" fillId="2" borderId="16" applyNumberFormat="0" applyFont="1" applyFill="1" applyBorder="1" applyAlignment="1" applyProtection="0">
      <alignment vertical="bottom"/>
    </xf>
    <xf numFmtId="0" fontId="5" fillId="28" borderId="9" applyNumberFormat="0" applyFont="1" applyFill="1" applyBorder="1" applyAlignment="1" applyProtection="0">
      <alignment vertical="bottom"/>
    </xf>
    <xf numFmtId="0" fontId="5" fillId="2" borderId="13" applyNumberFormat="0" applyFont="1" applyFill="1" applyBorder="1" applyAlignment="1" applyProtection="0">
      <alignment vertical="bottom"/>
    </xf>
    <xf numFmtId="0" fontId="5" fillId="2" borderId="8" applyNumberFormat="0" applyFont="1" applyFill="1" applyBorder="1" applyAlignment="1" applyProtection="0">
      <alignment vertical="bottom"/>
    </xf>
    <xf numFmtId="0" fontId="5" fillId="16" borderId="9" applyNumberFormat="0" applyFont="1" applyFill="1" applyBorder="1" applyAlignment="1" applyProtection="0">
      <alignment vertical="bottom"/>
    </xf>
    <xf numFmtId="49" fontId="11" fillId="27" borderId="21" applyNumberFormat="1" applyFont="1" applyFill="1" applyBorder="1" applyAlignment="1" applyProtection="0">
      <alignment horizontal="left" vertical="top"/>
    </xf>
    <xf numFmtId="61" fontId="3" fillId="2" borderId="21" applyNumberFormat="1" applyFont="1" applyFill="1" applyBorder="1" applyAlignment="1" applyProtection="0">
      <alignment horizontal="center" vertical="center"/>
    </xf>
    <xf numFmtId="0" fontId="5" fillId="28" borderId="21" applyNumberFormat="0" applyFont="1" applyFill="1" applyBorder="1" applyAlignment="1" applyProtection="0">
      <alignment vertical="bottom"/>
    </xf>
    <xf numFmtId="0" fontId="5" fillId="16" borderId="21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49" fontId="0" fillId="2" borderId="31" applyNumberFormat="1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3" borderId="9" applyNumberFormat="1" applyFont="1" applyFill="1" applyBorder="1" applyAlignment="1" applyProtection="0">
      <alignment vertical="bottom"/>
    </xf>
    <xf numFmtId="0" fontId="3" fillId="3" borderId="9" applyNumberFormat="1" applyFont="1" applyFill="1" applyBorder="1" applyAlignment="1" applyProtection="0">
      <alignment horizontal="center" vertical="center"/>
    </xf>
    <xf numFmtId="49" fontId="5" fillId="3" borderId="10" applyNumberFormat="1" applyFont="1" applyFill="1" applyBorder="1" applyAlignment="1" applyProtection="0">
      <alignment vertical="bottom"/>
    </xf>
    <xf numFmtId="0" fontId="5" fillId="3" borderId="11" applyNumberFormat="0" applyFont="1" applyFill="1" applyBorder="1" applyAlignment="1" applyProtection="0">
      <alignment vertical="bottom"/>
    </xf>
    <xf numFmtId="62" fontId="5" fillId="2" borderId="12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11" fillId="3" borderId="15" applyNumberFormat="1" applyFont="1" applyFill="1" applyBorder="1" applyAlignment="1" applyProtection="0">
      <alignment horizontal="center" vertical="center" wrapText="1"/>
    </xf>
    <xf numFmtId="49" fontId="7" fillId="7" borderId="9" applyNumberFormat="1" applyFont="1" applyFill="1" applyBorder="1" applyAlignment="1" applyProtection="0">
      <alignment horizontal="center" vertical="center" wrapText="1"/>
    </xf>
    <xf numFmtId="49" fontId="5" fillId="24" borderId="15" applyNumberFormat="1" applyFont="1" applyFill="1" applyBorder="1" applyAlignment="1" applyProtection="0">
      <alignment horizontal="center" vertical="center" wrapText="1"/>
    </xf>
    <xf numFmtId="49" fontId="7" fillId="29" borderId="15" applyNumberFormat="1" applyFont="1" applyFill="1" applyBorder="1" applyAlignment="1" applyProtection="0">
      <alignment horizontal="center" vertical="center" wrapText="1"/>
    </xf>
    <xf numFmtId="49" fontId="7" fillId="11" borderId="9" applyNumberFormat="1" applyFont="1" applyFill="1" applyBorder="1" applyAlignment="1" applyProtection="0">
      <alignment horizontal="center" vertical="center" wrapText="1"/>
    </xf>
    <xf numFmtId="49" fontId="15" fillId="15" borderId="9" applyNumberFormat="1" applyFont="1" applyFill="1" applyBorder="1" applyAlignment="1" applyProtection="0">
      <alignment horizontal="center" vertical="center" wrapText="1"/>
    </xf>
    <xf numFmtId="49" fontId="11" fillId="14" borderId="15" applyNumberFormat="1" applyFont="1" applyFill="1" applyBorder="1" applyAlignment="1" applyProtection="0">
      <alignment horizontal="center" vertical="center" wrapText="1"/>
    </xf>
    <xf numFmtId="49" fontId="11" fillId="30" borderId="15" applyNumberFormat="1" applyFont="1" applyFill="1" applyBorder="1" applyAlignment="1" applyProtection="0">
      <alignment horizontal="center" vertical="center" wrapText="1"/>
    </xf>
    <xf numFmtId="49" fontId="11" fillId="16" borderId="15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bottom"/>
    </xf>
    <xf numFmtId="60" fontId="5" fillId="2" borderId="9" applyNumberFormat="1" applyFont="1" applyFill="1" applyBorder="1" applyAlignment="1" applyProtection="0">
      <alignment vertical="bottom"/>
    </xf>
    <xf numFmtId="0" fontId="11" fillId="3" borderId="16" applyNumberFormat="0" applyFont="1" applyFill="1" applyBorder="1" applyAlignment="1" applyProtection="0">
      <alignment horizontal="center" vertical="center" wrapText="1"/>
    </xf>
    <xf numFmtId="0" fontId="7" fillId="7" borderId="9" applyNumberFormat="0" applyFont="1" applyFill="1" applyBorder="1" applyAlignment="1" applyProtection="0">
      <alignment horizontal="center" vertical="center" wrapText="1"/>
    </xf>
    <xf numFmtId="0" fontId="5" fillId="4" borderId="16" applyNumberFormat="0" applyFont="1" applyFill="1" applyBorder="1" applyAlignment="1" applyProtection="0">
      <alignment horizontal="center" vertical="center" wrapText="1"/>
    </xf>
    <xf numFmtId="0" fontId="5" fillId="24" borderId="16" applyNumberFormat="0" applyFont="1" applyFill="1" applyBorder="1" applyAlignment="1" applyProtection="0">
      <alignment horizontal="center" vertical="center" wrapText="1"/>
    </xf>
    <xf numFmtId="0" fontId="7" fillId="29" borderId="16" applyNumberFormat="0" applyFont="1" applyFill="1" applyBorder="1" applyAlignment="1" applyProtection="0">
      <alignment horizontal="center" vertical="center" wrapText="1"/>
    </xf>
    <xf numFmtId="0" fontId="7" fillId="11" borderId="9" applyNumberFormat="0" applyFont="1" applyFill="1" applyBorder="1" applyAlignment="1" applyProtection="0">
      <alignment horizontal="center" vertical="center" wrapText="1"/>
    </xf>
    <xf numFmtId="0" fontId="15" fillId="15" borderId="9" applyNumberFormat="0" applyFont="1" applyFill="1" applyBorder="1" applyAlignment="1" applyProtection="0">
      <alignment horizontal="center" vertical="center" wrapText="1"/>
    </xf>
    <xf numFmtId="0" fontId="11" fillId="14" borderId="16" applyNumberFormat="0" applyFont="1" applyFill="1" applyBorder="1" applyAlignment="1" applyProtection="0">
      <alignment horizontal="center" vertical="center" wrapText="1"/>
    </xf>
    <xf numFmtId="0" fontId="11" fillId="30" borderId="16" applyNumberFormat="0" applyFont="1" applyFill="1" applyBorder="1" applyAlignment="1" applyProtection="0">
      <alignment horizontal="center" vertical="center" wrapText="1"/>
    </xf>
    <xf numFmtId="0" fontId="11" fillId="16" borderId="16" applyNumberFormat="0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11" fillId="3" borderId="18" applyNumberFormat="0" applyFont="1" applyFill="1" applyBorder="1" applyAlignment="1" applyProtection="0">
      <alignment horizontal="center" vertical="center" wrapText="1"/>
    </xf>
    <xf numFmtId="0" fontId="5" fillId="4" borderId="18" applyNumberFormat="0" applyFont="1" applyFill="1" applyBorder="1" applyAlignment="1" applyProtection="0">
      <alignment horizontal="center" vertical="center" wrapText="1"/>
    </xf>
    <xf numFmtId="0" fontId="5" fillId="24" borderId="18" applyNumberFormat="0" applyFont="1" applyFill="1" applyBorder="1" applyAlignment="1" applyProtection="0">
      <alignment horizontal="center" vertical="center" wrapText="1"/>
    </xf>
    <xf numFmtId="0" fontId="7" fillId="29" borderId="18" applyNumberFormat="0" applyFont="1" applyFill="1" applyBorder="1" applyAlignment="1" applyProtection="0">
      <alignment horizontal="center" vertical="center" wrapText="1"/>
    </xf>
    <xf numFmtId="0" fontId="11" fillId="14" borderId="18" applyNumberFormat="0" applyFont="1" applyFill="1" applyBorder="1" applyAlignment="1" applyProtection="0">
      <alignment horizontal="center" vertical="center" wrapText="1"/>
    </xf>
    <xf numFmtId="0" fontId="11" fillId="30" borderId="18" applyNumberFormat="0" applyFont="1" applyFill="1" applyBorder="1" applyAlignment="1" applyProtection="0">
      <alignment horizontal="center" vertical="center" wrapText="1"/>
    </xf>
    <xf numFmtId="0" fontId="11" fillId="16" borderId="33" applyNumberFormat="0" applyFont="1" applyFill="1" applyBorder="1" applyAlignment="1" applyProtection="0">
      <alignment horizontal="center" vertical="center" wrapText="1"/>
    </xf>
    <xf numFmtId="49" fontId="11" fillId="2" borderId="19" applyNumberFormat="1" applyFont="1" applyFill="1" applyBorder="1" applyAlignment="1" applyProtection="0">
      <alignment horizontal="center" vertical="bottom" wrapText="1"/>
    </xf>
    <xf numFmtId="49" fontId="11" fillId="2" borderId="19" applyNumberFormat="1" applyFont="1" applyFill="1" applyBorder="1" applyAlignment="1" applyProtection="0">
      <alignment horizontal="center" vertical="bottom"/>
    </xf>
    <xf numFmtId="0" fontId="12" fillId="2" borderId="7" applyNumberFormat="0" applyFont="1" applyFill="1" applyBorder="1" applyAlignment="1" applyProtection="0">
      <alignment horizontal="center" vertical="bottom"/>
    </xf>
    <xf numFmtId="49" fontId="11" fillId="27" borderId="34" applyNumberFormat="1" applyFont="1" applyFill="1" applyBorder="1" applyAlignment="1" applyProtection="0">
      <alignment horizontal="center" vertical="center"/>
    </xf>
    <xf numFmtId="49" fontId="3" fillId="2" borderId="21" applyNumberFormat="1" applyFont="1" applyFill="1" applyBorder="1" applyAlignment="1" applyProtection="0">
      <alignment horizontal="center" vertical="center"/>
    </xf>
    <xf numFmtId="59" fontId="3" fillId="2" borderId="9" applyNumberFormat="1" applyFont="1" applyFill="1" applyBorder="1" applyAlignment="1" applyProtection="0">
      <alignment horizontal="center" vertical="center"/>
    </xf>
    <xf numFmtId="0" fontId="5" fillId="31" borderId="9" applyNumberFormat="0" applyFont="1" applyFill="1" applyBorder="1" applyAlignment="1" applyProtection="0">
      <alignment horizontal="center" vertical="center"/>
    </xf>
    <xf numFmtId="0" fontId="5" fillId="20" borderId="9" applyNumberFormat="0" applyFont="1" applyFill="1" applyBorder="1" applyAlignment="1" applyProtection="0">
      <alignment horizontal="center" vertical="center"/>
    </xf>
    <xf numFmtId="0" fontId="5" fillId="17" borderId="9" applyNumberFormat="0" applyFont="1" applyFill="1" applyBorder="1" applyAlignment="1" applyProtection="0">
      <alignment horizontal="center" vertical="center"/>
    </xf>
    <xf numFmtId="0" fontId="5" fillId="28" borderId="9" applyNumberFormat="0" applyFont="1" applyFill="1" applyBorder="1" applyAlignment="1" applyProtection="0">
      <alignment horizontal="center" vertical="center"/>
    </xf>
    <xf numFmtId="0" fontId="5" fillId="24" borderId="9" applyNumberFormat="0" applyFont="1" applyFill="1" applyBorder="1" applyAlignment="1" applyProtection="0">
      <alignment horizontal="center" vertical="center"/>
    </xf>
    <xf numFmtId="0" fontId="5" fillId="32" borderId="9" applyNumberFormat="0" applyFont="1" applyFill="1" applyBorder="1" applyAlignment="1" applyProtection="0">
      <alignment horizontal="center" vertical="center"/>
    </xf>
    <xf numFmtId="0" fontId="5" fillId="23" borderId="9" applyNumberFormat="0" applyFont="1" applyFill="1" applyBorder="1" applyAlignment="1" applyProtection="0">
      <alignment horizontal="center" vertical="center"/>
    </xf>
    <xf numFmtId="0" fontId="5" fillId="33" borderId="9" applyNumberFormat="0" applyFont="1" applyFill="1" applyBorder="1" applyAlignment="1" applyProtection="0">
      <alignment horizontal="center" vertical="center"/>
    </xf>
    <xf numFmtId="0" fontId="5" fillId="22" borderId="9" applyNumberFormat="0" applyFont="1" applyFill="1" applyBorder="1" applyAlignment="1" applyProtection="0">
      <alignment horizontal="center" vertical="center"/>
    </xf>
    <xf numFmtId="0" fontId="5" fillId="2" borderId="9" applyNumberFormat="0" applyFont="1" applyFill="1" applyBorder="1" applyAlignment="1" applyProtection="0">
      <alignment horizontal="center" vertical="center"/>
    </xf>
    <xf numFmtId="0" fontId="7" fillId="34" borderId="9" applyNumberFormat="0" applyFont="1" applyFill="1" applyBorder="1" applyAlignment="1" applyProtection="0">
      <alignment horizontal="center" vertical="center"/>
    </xf>
    <xf numFmtId="63" fontId="3" fillId="2" borderId="9" applyNumberFormat="1" applyFont="1" applyFill="1" applyBorder="1" applyAlignment="1" applyProtection="0">
      <alignment horizontal="center" vertical="center"/>
    </xf>
    <xf numFmtId="0" fontId="5" fillId="26" borderId="9" applyNumberFormat="0" applyFont="1" applyFill="1" applyBorder="1" applyAlignment="1" applyProtection="0">
      <alignment horizontal="center" vertical="center"/>
    </xf>
    <xf numFmtId="0" fontId="5" fillId="25" borderId="9" applyNumberFormat="0" applyFont="1" applyFill="1" applyBorder="1" applyAlignment="1" applyProtection="0">
      <alignment horizontal="center" vertical="center"/>
    </xf>
    <xf numFmtId="0" fontId="5" fillId="35" borderId="9" applyNumberFormat="0" applyFont="1" applyFill="1" applyBorder="1" applyAlignment="1" applyProtection="0">
      <alignment horizontal="center" vertical="center"/>
    </xf>
    <xf numFmtId="62" fontId="3" fillId="2" borderId="9" applyNumberFormat="1" applyFont="1" applyFill="1" applyBorder="1" applyAlignment="1" applyProtection="0">
      <alignment horizontal="center" vertical="center"/>
    </xf>
    <xf numFmtId="60" fontId="3" fillId="2" borderId="9" applyNumberFormat="1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vertical="bottom"/>
    </xf>
    <xf numFmtId="49" fontId="11" fillId="27" borderId="22" applyNumberFormat="1" applyFont="1" applyFill="1" applyBorder="1" applyAlignment="1" applyProtection="0">
      <alignment horizontal="center" vertical="center"/>
    </xf>
    <xf numFmtId="49" fontId="3" fillId="2" borderId="23" applyNumberFormat="1" applyFont="1" applyFill="1" applyBorder="1" applyAlignment="1" applyProtection="0">
      <alignment horizontal="center" vertical="center"/>
    </xf>
    <xf numFmtId="49" fontId="11" fillId="27" borderId="12" applyNumberFormat="1" applyFont="1" applyFill="1" applyBorder="1" applyAlignment="1" applyProtection="0">
      <alignment horizontal="center" vertical="center"/>
    </xf>
    <xf numFmtId="49" fontId="3" fillId="2" borderId="9" applyNumberFormat="1" applyFont="1" applyFill="1" applyBorder="1" applyAlignment="1" applyProtection="0">
      <alignment horizontal="center" vertical="center"/>
    </xf>
    <xf numFmtId="59" fontId="3" fillId="2" borderId="21" applyNumberFormat="1" applyFont="1" applyFill="1" applyBorder="1" applyAlignment="1" applyProtection="0">
      <alignment horizontal="center" vertical="center"/>
    </xf>
    <xf numFmtId="0" fontId="5" fillId="31" borderId="21" applyNumberFormat="0" applyFont="1" applyFill="1" applyBorder="1" applyAlignment="1" applyProtection="0">
      <alignment horizontal="center" vertical="center"/>
    </xf>
    <xf numFmtId="0" fontId="5" fillId="20" borderId="21" applyNumberFormat="0" applyFont="1" applyFill="1" applyBorder="1" applyAlignment="1" applyProtection="0">
      <alignment horizontal="center" vertical="center"/>
    </xf>
    <xf numFmtId="0" fontId="5" fillId="17" borderId="21" applyNumberFormat="0" applyFont="1" applyFill="1" applyBorder="1" applyAlignment="1" applyProtection="0">
      <alignment horizontal="center" vertical="center"/>
    </xf>
    <xf numFmtId="0" fontId="5" fillId="28" borderId="21" applyNumberFormat="0" applyFont="1" applyFill="1" applyBorder="1" applyAlignment="1" applyProtection="0">
      <alignment horizontal="center" vertical="center"/>
    </xf>
    <xf numFmtId="0" fontId="5" fillId="24" borderId="21" applyNumberFormat="0" applyFont="1" applyFill="1" applyBorder="1" applyAlignment="1" applyProtection="0">
      <alignment horizontal="center" vertical="center"/>
    </xf>
    <xf numFmtId="0" fontId="5" fillId="32" borderId="21" applyNumberFormat="0" applyFont="1" applyFill="1" applyBorder="1" applyAlignment="1" applyProtection="0">
      <alignment horizontal="center" vertical="center"/>
    </xf>
    <xf numFmtId="0" fontId="5" fillId="23" borderId="21" applyNumberFormat="0" applyFont="1" applyFill="1" applyBorder="1" applyAlignment="1" applyProtection="0">
      <alignment horizontal="center" vertical="center"/>
    </xf>
    <xf numFmtId="0" fontId="5" fillId="33" borderId="21" applyNumberFormat="0" applyFont="1" applyFill="1" applyBorder="1" applyAlignment="1" applyProtection="0">
      <alignment horizontal="center" vertical="center"/>
    </xf>
    <xf numFmtId="0" fontId="5" fillId="22" borderId="21" applyNumberFormat="0" applyFont="1" applyFill="1" applyBorder="1" applyAlignment="1" applyProtection="0">
      <alignment horizontal="center" vertical="center"/>
    </xf>
    <xf numFmtId="0" fontId="5" fillId="2" borderId="21" applyNumberFormat="0" applyFont="1" applyFill="1" applyBorder="1" applyAlignment="1" applyProtection="0">
      <alignment horizontal="center" vertical="center"/>
    </xf>
    <xf numFmtId="0" fontId="7" fillId="34" borderId="21" applyNumberFormat="0" applyFont="1" applyFill="1" applyBorder="1" applyAlignment="1" applyProtection="0">
      <alignment horizontal="center" vertical="center"/>
    </xf>
    <xf numFmtId="63" fontId="3" fillId="2" borderId="21" applyNumberFormat="1" applyFont="1" applyFill="1" applyBorder="1" applyAlignment="1" applyProtection="0">
      <alignment horizontal="center" vertical="center"/>
    </xf>
    <xf numFmtId="0" fontId="5" fillId="26" borderId="21" applyNumberFormat="0" applyFont="1" applyFill="1" applyBorder="1" applyAlignment="1" applyProtection="0">
      <alignment horizontal="center" vertical="center"/>
    </xf>
    <xf numFmtId="0" fontId="5" fillId="25" borderId="21" applyNumberFormat="0" applyFont="1" applyFill="1" applyBorder="1" applyAlignment="1" applyProtection="0">
      <alignment horizontal="center" vertical="center"/>
    </xf>
    <xf numFmtId="0" fontId="5" fillId="35" borderId="21" applyNumberFormat="0" applyFont="1" applyFill="1" applyBorder="1" applyAlignment="1" applyProtection="0">
      <alignment horizontal="center" vertical="center"/>
    </xf>
    <xf numFmtId="62" fontId="3" fillId="2" borderId="21" applyNumberFormat="1" applyFont="1" applyFill="1" applyBorder="1" applyAlignment="1" applyProtection="0">
      <alignment horizontal="center" vertical="center"/>
    </xf>
    <xf numFmtId="60" fontId="3" fillId="2" borderId="21" applyNumberFormat="1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center" vertical="center"/>
    </xf>
    <xf numFmtId="0" fontId="4" fillId="2" borderId="5" applyNumberFormat="0" applyFont="1" applyFill="1" applyBorder="1" applyAlignment="1" applyProtection="0">
      <alignment horizontal="center" vertical="center"/>
    </xf>
    <xf numFmtId="0" fontId="4" fillId="2" borderId="6" applyNumberFormat="0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0" fontId="4" fillId="2" borderId="37" applyNumberFormat="0" applyFont="1" applyFill="1" applyBorder="1" applyAlignment="1" applyProtection="0">
      <alignment horizontal="center" vertical="center"/>
    </xf>
    <xf numFmtId="49" fontId="16" fillId="36" borderId="9" applyNumberFormat="1" applyFont="1" applyFill="1" applyBorder="1" applyAlignment="1" applyProtection="0">
      <alignment horizontal="center" vertical="center"/>
    </xf>
    <xf numFmtId="0" fontId="16" fillId="36" borderId="9" applyNumberFormat="0" applyFont="1" applyFill="1" applyBorder="1" applyAlignment="1" applyProtection="0">
      <alignment horizontal="center" vertical="center"/>
    </xf>
    <xf numFmtId="0" fontId="4" fillId="2" borderId="16" applyNumberFormat="0" applyFont="1" applyFill="1" applyBorder="1" applyAlignment="1" applyProtection="0">
      <alignment horizontal="center" vertical="bottom"/>
    </xf>
    <xf numFmtId="49" fontId="16" fillId="36" borderId="38" applyNumberFormat="1" applyFont="1" applyFill="1" applyBorder="1" applyAlignment="1" applyProtection="0">
      <alignment horizontal="center" vertical="center"/>
    </xf>
    <xf numFmtId="0" fontId="16" fillId="36" borderId="19" applyNumberFormat="0" applyFont="1" applyFill="1" applyBorder="1" applyAlignment="1" applyProtection="0">
      <alignment horizontal="center" vertical="center"/>
    </xf>
    <xf numFmtId="0" fontId="16" fillId="36" borderId="14" applyNumberFormat="0" applyFont="1" applyFill="1" applyBorder="1" applyAlignment="1" applyProtection="0">
      <alignment horizontal="center" vertical="center"/>
    </xf>
    <xf numFmtId="0" fontId="16" fillId="36" borderId="33" applyNumberFormat="0" applyFont="1" applyFill="1" applyBorder="1" applyAlignment="1" applyProtection="0">
      <alignment horizontal="center" vertical="center"/>
    </xf>
    <xf numFmtId="0" fontId="16" fillId="36" borderId="7" applyNumberFormat="0" applyFont="1" applyFill="1" applyBorder="1" applyAlignment="1" applyProtection="0">
      <alignment horizontal="center" vertical="center"/>
    </xf>
    <xf numFmtId="0" fontId="16" fillId="36" borderId="17" applyNumberFormat="0" applyFont="1" applyFill="1" applyBorder="1" applyAlignment="1" applyProtection="0">
      <alignment horizontal="center" vertical="center"/>
    </xf>
    <xf numFmtId="49" fontId="17" fillId="2" borderId="9" applyNumberFormat="1" applyFont="1" applyFill="1" applyBorder="1" applyAlignment="1" applyProtection="0">
      <alignment horizontal="right" vertical="center"/>
    </xf>
    <xf numFmtId="0" fontId="3" fillId="2" borderId="9" applyNumberFormat="0" applyFont="1" applyFill="1" applyBorder="1" applyAlignment="1" applyProtection="0">
      <alignment horizontal="center" vertical="bottom"/>
    </xf>
    <xf numFmtId="0" fontId="5" fillId="2" borderId="10" applyNumberFormat="0" applyFont="1" applyFill="1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bottom"/>
    </xf>
    <xf numFmtId="0" fontId="5" fillId="2" borderId="12" applyNumberFormat="0" applyFont="1" applyFill="1" applyBorder="1" applyAlignment="1" applyProtection="0">
      <alignment horizontal="center" vertical="bottom"/>
    </xf>
    <xf numFmtId="49" fontId="17" fillId="2" borderId="9" applyNumberFormat="1" applyFont="1" applyFill="1" applyBorder="1" applyAlignment="1" applyProtection="0">
      <alignment horizontal="right" vertical="bottom"/>
    </xf>
    <xf numFmtId="0" fontId="5" fillId="2" borderId="9" applyNumberFormat="0" applyFont="1" applyFill="1" applyBorder="1" applyAlignment="1" applyProtection="0">
      <alignment horizontal="center" vertical="bottom"/>
    </xf>
    <xf numFmtId="0" fontId="4" fillId="2" borderId="13" applyNumberFormat="0" applyFont="1" applyFill="1" applyBorder="1" applyAlignment="1" applyProtection="0">
      <alignment horizontal="center" vertical="bottom"/>
    </xf>
    <xf numFmtId="0" fontId="17" fillId="2" borderId="19" applyNumberFormat="0" applyFont="1" applyFill="1" applyBorder="1" applyAlignment="1" applyProtection="0">
      <alignment horizontal="right" vertical="bottom"/>
    </xf>
    <xf numFmtId="0" fontId="5" fillId="2" borderId="19" applyNumberFormat="0" applyFont="1" applyFill="1" applyBorder="1" applyAlignment="1" applyProtection="0">
      <alignment horizontal="center" vertical="bottom"/>
    </xf>
    <xf numFmtId="0" fontId="5" fillId="2" borderId="39" applyNumberFormat="0" applyFont="1" applyFill="1" applyBorder="1" applyAlignment="1" applyProtection="0">
      <alignment horizontal="center" vertical="bottom"/>
    </xf>
    <xf numFmtId="49" fontId="18" fillId="2" borderId="5" applyNumberFormat="1" applyFont="1" applyFill="1" applyBorder="1" applyAlignment="1" applyProtection="0">
      <alignment horizontal="center" vertical="bottom"/>
    </xf>
    <xf numFmtId="0" fontId="19" fillId="2" borderId="5" applyNumberFormat="0" applyFont="1" applyFill="1" applyBorder="1" applyAlignment="1" applyProtection="0">
      <alignment horizontal="center" vertical="bottom"/>
    </xf>
    <xf numFmtId="0" fontId="19" fillId="2" borderId="6" applyNumberFormat="0" applyFont="1" applyFill="1" applyBorder="1" applyAlignment="1" applyProtection="0">
      <alignment horizontal="center" vertical="bottom"/>
    </xf>
    <xf numFmtId="0" fontId="3" fillId="2" borderId="11" applyNumberFormat="0" applyFont="1" applyFill="1" applyBorder="1" applyAlignment="1" applyProtection="0">
      <alignment vertical="center" wrapText="1"/>
    </xf>
    <xf numFmtId="0" fontId="3" fillId="2" borderId="19" applyNumberFormat="0" applyFont="1" applyFill="1" applyBorder="1" applyAlignment="1" applyProtection="0">
      <alignment vertical="center" wrapText="1"/>
    </xf>
    <xf numFmtId="0" fontId="5" fillId="2" borderId="5" applyNumberFormat="0" applyFont="1" applyFill="1" applyBorder="1" applyAlignment="1" applyProtection="0">
      <alignment vertical="bottom"/>
    </xf>
    <xf numFmtId="49" fontId="17" fillId="2" borderId="10" applyNumberFormat="1" applyFont="1" applyFill="1" applyBorder="1" applyAlignment="1" applyProtection="0">
      <alignment horizontal="right" vertical="center" wrapText="1"/>
    </xf>
    <xf numFmtId="0" fontId="17" fillId="2" borderId="11" applyNumberFormat="0" applyFont="1" applyFill="1" applyBorder="1" applyAlignment="1" applyProtection="0">
      <alignment horizontal="right" vertical="center" wrapText="1"/>
    </xf>
    <xf numFmtId="0" fontId="17" fillId="2" borderId="12" applyNumberFormat="0" applyFont="1" applyFill="1" applyBorder="1" applyAlignment="1" applyProtection="0">
      <alignment horizontal="right" vertical="center" wrapText="1"/>
    </xf>
    <xf numFmtId="0" fontId="3" fillId="2" borderId="16" applyNumberFormat="0" applyFont="1" applyFill="1" applyBorder="1" applyAlignment="1" applyProtection="0">
      <alignment vertical="center" wrapText="1"/>
    </xf>
    <xf numFmtId="0" fontId="17" fillId="2" borderId="9" applyNumberFormat="1" applyFont="1" applyFill="1" applyBorder="1" applyAlignment="1" applyProtection="0">
      <alignment horizontal="right" vertical="bottom" wrapText="1"/>
    </xf>
    <xf numFmtId="0" fontId="17" fillId="2" borderId="9" applyNumberFormat="0" applyFont="1" applyFill="1" applyBorder="1" applyAlignment="1" applyProtection="0">
      <alignment horizontal="right" vertical="bottom" wrapText="1"/>
    </xf>
    <xf numFmtId="0" fontId="18" fillId="2" borderId="5" applyNumberFormat="0" applyFont="1" applyFill="1" applyBorder="1" applyAlignment="1" applyProtection="0">
      <alignment horizontal="center" vertical="bottom"/>
    </xf>
    <xf numFmtId="0" fontId="3" fillId="2" borderId="11" applyNumberFormat="0" applyFont="1" applyFill="1" applyBorder="1" applyAlignment="1" applyProtection="0">
      <alignment horizontal="center" vertical="center" wrapText="1"/>
    </xf>
    <xf numFmtId="0" fontId="3" fillId="2" borderId="5" applyNumberFormat="0" applyFont="1" applyFill="1" applyBorder="1" applyAlignment="1" applyProtection="0">
      <alignment horizontal="center" vertical="center"/>
    </xf>
    <xf numFmtId="61" fontId="3" fillId="2" borderId="11" applyNumberFormat="1" applyFont="1" applyFill="1" applyBorder="1" applyAlignment="1" applyProtection="0">
      <alignment vertical="bottom"/>
    </xf>
    <xf numFmtId="0" fontId="5" fillId="2" borderId="11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vertical="bottom"/>
    </xf>
    <xf numFmtId="0" fontId="5" fillId="2" borderId="6" applyNumberFormat="0" applyFont="1" applyFill="1" applyBorder="1" applyAlignment="1" applyProtection="0">
      <alignment vertical="bottom"/>
    </xf>
    <xf numFmtId="0" fontId="3" fillId="2" borderId="16" applyNumberFormat="0" applyFont="1" applyFill="1" applyBorder="1" applyAlignment="1" applyProtection="0">
      <alignment horizontal="center" vertical="center"/>
    </xf>
    <xf numFmtId="62" fontId="17" fillId="2" borderId="9" applyNumberFormat="1" applyFont="1" applyFill="1" applyBorder="1" applyAlignment="1" applyProtection="0">
      <alignment horizontal="right" vertical="bottom"/>
    </xf>
    <xf numFmtId="0" fontId="17" fillId="2" borderId="9" applyNumberFormat="0" applyFont="1" applyFill="1" applyBorder="1" applyAlignment="1" applyProtection="0">
      <alignment horizontal="right" vertical="bottom"/>
    </xf>
    <xf numFmtId="0" fontId="3" fillId="2" borderId="11" applyNumberFormat="0" applyFont="1" applyFill="1" applyBorder="1" applyAlignment="1" applyProtection="0">
      <alignment vertical="bottom"/>
    </xf>
    <xf numFmtId="0" fontId="3" fillId="2" borderId="11" applyNumberFormat="0" applyFont="1" applyFill="1" applyBorder="1" applyAlignment="1" applyProtection="0">
      <alignment horizontal="left" vertical="center"/>
    </xf>
    <xf numFmtId="60" fontId="17" fillId="2" borderId="9" applyNumberFormat="1" applyFont="1" applyFill="1" applyBorder="1" applyAlignment="1" applyProtection="0">
      <alignment horizontal="right" vertical="bottom"/>
    </xf>
    <xf numFmtId="49" fontId="19" fillId="37" borderId="10" applyNumberFormat="1" applyFont="1" applyFill="1" applyBorder="1" applyAlignment="1" applyProtection="0">
      <alignment horizontal="right" vertical="center" wrapText="1"/>
    </xf>
    <xf numFmtId="0" fontId="19" fillId="37" borderId="11" applyNumberFormat="0" applyFont="1" applyFill="1" applyBorder="1" applyAlignment="1" applyProtection="0">
      <alignment horizontal="right" vertical="center" wrapText="1"/>
    </xf>
    <xf numFmtId="0" fontId="19" fillId="37" borderId="12" applyNumberFormat="0" applyFont="1" applyFill="1" applyBorder="1" applyAlignment="1" applyProtection="0">
      <alignment horizontal="right" vertical="center" wrapText="1"/>
    </xf>
    <xf numFmtId="61" fontId="19" fillId="37" borderId="10" applyNumberFormat="1" applyFont="1" applyFill="1" applyBorder="1" applyAlignment="1" applyProtection="0">
      <alignment horizontal="center" vertical="bottom"/>
    </xf>
    <xf numFmtId="61" fontId="19" fillId="37" borderId="12" applyNumberFormat="1" applyFont="1" applyFill="1" applyBorder="1" applyAlignment="1" applyProtection="0">
      <alignment horizontal="center" vertical="bottom"/>
    </xf>
    <xf numFmtId="49" fontId="5" fillId="2" borderId="5" applyNumberFormat="1" applyFont="1" applyFill="1" applyBorder="1" applyAlignment="1" applyProtection="0">
      <alignment horizontal="left" vertical="center"/>
    </xf>
    <xf numFmtId="0" fontId="5" fillId="2" borderId="5" applyNumberFormat="0" applyFont="1" applyFill="1" applyBorder="1" applyAlignment="1" applyProtection="0">
      <alignment horizontal="left" vertical="center"/>
    </xf>
    <xf numFmtId="0" fontId="5" fillId="2" borderId="6" applyNumberFormat="0" applyFont="1" applyFill="1" applyBorder="1" applyAlignment="1" applyProtection="0">
      <alignment horizontal="left" vertical="center"/>
    </xf>
    <xf numFmtId="0" fontId="3" fillId="2" borderId="19" applyNumberFormat="0" applyFont="1" applyFill="1" applyBorder="1" applyAlignment="1" applyProtection="0">
      <alignment vertical="bottom"/>
    </xf>
    <xf numFmtId="0" fontId="3" fillId="2" borderId="19" applyNumberFormat="0" applyFont="1" applyFill="1" applyBorder="1" applyAlignment="1" applyProtection="0">
      <alignment horizontal="left" vertical="center"/>
    </xf>
    <xf numFmtId="61" fontId="3" fillId="2" borderId="19" applyNumberFormat="1" applyFont="1" applyFill="1" applyBorder="1" applyAlignment="1" applyProtection="0">
      <alignment vertical="bottom"/>
    </xf>
    <xf numFmtId="0" fontId="5" fillId="2" borderId="19" applyNumberFormat="0" applyFont="1" applyFill="1" applyBorder="1" applyAlignment="1" applyProtection="0">
      <alignment vertical="bottom"/>
    </xf>
    <xf numFmtId="0" fontId="20" fillId="2" borderId="5" applyNumberFormat="0" applyFont="1" applyFill="1" applyBorder="1" applyAlignment="1" applyProtection="0">
      <alignment vertical="center" wrapText="1"/>
    </xf>
    <xf numFmtId="0" fontId="20" fillId="2" borderId="5" applyNumberFormat="0" applyFont="1" applyFill="1" applyBorder="1" applyAlignment="1" applyProtection="0">
      <alignment vertical="bottom"/>
    </xf>
    <xf numFmtId="0" fontId="20" fillId="2" borderId="5" applyNumberFormat="0" applyFont="1" applyFill="1" applyBorder="1" applyAlignment="1" applyProtection="0">
      <alignment horizontal="left" vertical="center"/>
    </xf>
    <xf numFmtId="0" fontId="20" fillId="2" borderId="5" applyNumberFormat="0" applyFont="1" applyFill="1" applyBorder="1" applyAlignment="1" applyProtection="0">
      <alignment horizontal="center" vertical="center"/>
    </xf>
    <xf numFmtId="61" fontId="20" fillId="2" borderId="5" applyNumberFormat="1" applyFont="1" applyFill="1" applyBorder="1" applyAlignment="1" applyProtection="0">
      <alignment vertical="bottom"/>
    </xf>
    <xf numFmtId="0" fontId="21" fillId="2" borderId="5" applyNumberFormat="0" applyFont="1" applyFill="1" applyBorder="1" applyAlignment="1" applyProtection="0">
      <alignment vertical="bottom"/>
    </xf>
    <xf numFmtId="0" fontId="22" fillId="2" borderId="5" applyNumberFormat="0" applyFont="1" applyFill="1" applyBorder="1" applyAlignment="1" applyProtection="0">
      <alignment vertical="bottom"/>
    </xf>
    <xf numFmtId="0" fontId="21" fillId="2" borderId="6" applyNumberFormat="0" applyFont="1" applyFill="1" applyBorder="1" applyAlignment="1" applyProtection="0">
      <alignment vertical="bottom"/>
    </xf>
    <xf numFmtId="0" fontId="20" fillId="2" borderId="31" applyNumberFormat="0" applyFont="1" applyFill="1" applyBorder="1" applyAlignment="1" applyProtection="0">
      <alignment vertical="center" wrapText="1"/>
    </xf>
    <xf numFmtId="0" fontId="20" fillId="2" borderId="31" applyNumberFormat="0" applyFont="1" applyFill="1" applyBorder="1" applyAlignment="1" applyProtection="0">
      <alignment vertical="bottom"/>
    </xf>
    <xf numFmtId="0" fontId="20" fillId="2" borderId="31" applyNumberFormat="0" applyFont="1" applyFill="1" applyBorder="1" applyAlignment="1" applyProtection="0">
      <alignment horizontal="left" vertical="center"/>
    </xf>
    <xf numFmtId="0" fontId="20" fillId="2" borderId="31" applyNumberFormat="0" applyFont="1" applyFill="1" applyBorder="1" applyAlignment="1" applyProtection="0">
      <alignment horizontal="center" vertical="center"/>
    </xf>
    <xf numFmtId="61" fontId="20" fillId="2" borderId="31" applyNumberFormat="1" applyFont="1" applyFill="1" applyBorder="1" applyAlignment="1" applyProtection="0">
      <alignment vertical="bottom"/>
    </xf>
    <xf numFmtId="0" fontId="21" fillId="2" borderId="31" applyNumberFormat="0" applyFont="1" applyFill="1" applyBorder="1" applyAlignment="1" applyProtection="0">
      <alignment vertical="bottom"/>
    </xf>
    <xf numFmtId="0" fontId="22" fillId="2" borderId="31" applyNumberFormat="0" applyFont="1" applyFill="1" applyBorder="1" applyAlignment="1" applyProtection="0">
      <alignment vertical="bottom"/>
    </xf>
    <xf numFmtId="0" fontId="21" fillId="2" borderId="3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40" applyNumberFormat="0" applyFont="1" applyFill="0" applyBorder="1" applyAlignment="1" applyProtection="0">
      <alignment vertical="bottom"/>
    </xf>
    <xf numFmtId="49" fontId="4" borderId="40" applyNumberFormat="1" applyFont="1" applyFill="0" applyBorder="1" applyAlignment="1" applyProtection="0">
      <alignment horizontal="center" vertical="bottom"/>
    </xf>
    <xf numFmtId="0" fontId="4" borderId="40" applyNumberFormat="0" applyFont="1" applyFill="0" applyBorder="1" applyAlignment="1" applyProtection="0">
      <alignment horizontal="center" vertical="bottom"/>
    </xf>
    <xf numFmtId="0" fontId="4" borderId="41" applyNumberFormat="0" applyFont="1" applyFill="0" applyBorder="1" applyAlignment="1" applyProtection="0">
      <alignment horizontal="center" vertical="bottom"/>
    </xf>
    <xf numFmtId="0" fontId="20" borderId="40" applyNumberFormat="0" applyFont="1" applyFill="0" applyBorder="1" applyAlignment="1" applyProtection="0">
      <alignment vertical="bottom"/>
    </xf>
    <xf numFmtId="0" fontId="20" borderId="42" applyNumberFormat="0" applyFont="1" applyFill="0" applyBorder="1" applyAlignment="1" applyProtection="0">
      <alignment vertical="bottom"/>
    </xf>
    <xf numFmtId="0" fontId="20" borderId="43" applyNumberFormat="0" applyFont="1" applyFill="0" applyBorder="1" applyAlignment="1" applyProtection="0">
      <alignment vertical="bottom"/>
    </xf>
    <xf numFmtId="0" fontId="21" borderId="7" applyNumberFormat="0" applyFont="1" applyFill="0" applyBorder="1" applyAlignment="1" applyProtection="0">
      <alignment horizontal="center" vertical="bottom"/>
    </xf>
    <xf numFmtId="0" fontId="20" borderId="7" applyNumberFormat="0" applyFont="1" applyFill="0" applyBorder="1" applyAlignment="1" applyProtection="0">
      <alignment horizontal="center" vertical="bottom"/>
    </xf>
    <xf numFmtId="0" fontId="20" borderId="44" applyNumberFormat="0" applyFont="1" applyFill="0" applyBorder="1" applyAlignment="1" applyProtection="0">
      <alignment vertical="bottom"/>
    </xf>
    <xf numFmtId="0" fontId="3" borderId="40" applyNumberFormat="0" applyFont="1" applyFill="0" applyBorder="1" applyAlignment="1" applyProtection="0">
      <alignment vertical="bottom"/>
    </xf>
    <xf numFmtId="0" fontId="3" borderId="45" applyNumberFormat="0" applyFont="1" applyFill="0" applyBorder="1" applyAlignment="1" applyProtection="0">
      <alignment vertical="bottom"/>
    </xf>
    <xf numFmtId="0" fontId="3" borderId="9" applyNumberFormat="1" applyFont="1" applyFill="0" applyBorder="1" applyAlignment="1" applyProtection="0">
      <alignment vertical="bottom"/>
    </xf>
    <xf numFmtId="0" fontId="3" borderId="9" applyNumberFormat="0" applyFont="1" applyFill="0" applyBorder="1" applyAlignment="1" applyProtection="0">
      <alignment vertical="bottom"/>
    </xf>
    <xf numFmtId="0" fontId="5" borderId="12" applyNumberFormat="1" applyFont="1" applyFill="0" applyBorder="1" applyAlignment="1" applyProtection="0">
      <alignment horizontal="right" vertical="bottom"/>
    </xf>
    <xf numFmtId="0" fontId="3" borderId="46" applyNumberFormat="0" applyFont="1" applyFill="0" applyBorder="1" applyAlignment="1" applyProtection="0">
      <alignment vertical="bottom"/>
    </xf>
    <xf numFmtId="49" fontId="5" fillId="4" borderId="9" applyNumberFormat="1" applyFont="1" applyFill="1" applyBorder="1" applyAlignment="1" applyProtection="0">
      <alignment horizontal="center" vertical="center" wrapText="1"/>
    </xf>
    <xf numFmtId="49" fontId="5" fillId="5" borderId="15" applyNumberFormat="1" applyFont="1" applyFill="1" applyBorder="1" applyAlignment="1" applyProtection="0">
      <alignment horizontal="center" vertical="center" wrapText="1"/>
    </xf>
    <xf numFmtId="49" fontId="5" fillId="9" borderId="15" applyNumberFormat="1" applyFont="1" applyFill="1" applyBorder="1" applyAlignment="1" applyProtection="0">
      <alignment horizontal="center" vertical="center" wrapText="1"/>
    </xf>
    <xf numFmtId="49" fontId="5" fillId="38" borderId="15" applyNumberFormat="1" applyFont="1" applyFill="1" applyBorder="1" applyAlignment="1" applyProtection="0">
      <alignment horizontal="center" vertical="center" wrapText="1"/>
    </xf>
    <xf numFmtId="49" fontId="5" fillId="8" borderId="15" applyNumberFormat="1" applyFont="1" applyFill="1" applyBorder="1" applyAlignment="1" applyProtection="0">
      <alignment horizontal="center" vertical="center" wrapText="1"/>
    </xf>
    <xf numFmtId="49" fontId="7" fillId="15" borderId="9" applyNumberFormat="1" applyFont="1" applyFill="1" applyBorder="1" applyAlignment="1" applyProtection="0">
      <alignment horizontal="center" vertical="center" wrapText="1"/>
    </xf>
    <xf numFmtId="0" fontId="5" fillId="4" borderId="9" applyNumberFormat="0" applyFont="1" applyFill="1" applyBorder="1" applyAlignment="1" applyProtection="0">
      <alignment horizontal="center" vertical="center" wrapText="1"/>
    </xf>
    <xf numFmtId="0" fontId="5" fillId="5" borderId="16" applyNumberFormat="0" applyFont="1" applyFill="1" applyBorder="1" applyAlignment="1" applyProtection="0">
      <alignment horizontal="center" vertical="center" wrapText="1"/>
    </xf>
    <xf numFmtId="0" fontId="5" fillId="9" borderId="16" applyNumberFormat="0" applyFont="1" applyFill="1" applyBorder="1" applyAlignment="1" applyProtection="0">
      <alignment horizontal="center" vertical="center" wrapText="1"/>
    </xf>
    <xf numFmtId="0" fontId="5" fillId="38" borderId="16" applyNumberFormat="0" applyFont="1" applyFill="1" applyBorder="1" applyAlignment="1" applyProtection="0">
      <alignment horizontal="center" vertical="center" wrapText="1"/>
    </xf>
    <xf numFmtId="0" fontId="5" fillId="8" borderId="16" applyNumberFormat="0" applyFont="1" applyFill="1" applyBorder="1" applyAlignment="1" applyProtection="0">
      <alignment horizontal="center" vertical="center" wrapText="1"/>
    </xf>
    <xf numFmtId="0" fontId="7" fillId="15" borderId="9" applyNumberFormat="0" applyFont="1" applyFill="1" applyBorder="1" applyAlignment="1" applyProtection="0">
      <alignment horizontal="center" vertical="center" wrapText="1"/>
    </xf>
    <xf numFmtId="60" fontId="5" borderId="12" applyNumberFormat="1" applyFont="1" applyFill="0" applyBorder="1" applyAlignment="1" applyProtection="0">
      <alignment horizontal="right" vertical="bottom"/>
    </xf>
    <xf numFmtId="0" fontId="10" borderId="41" applyNumberFormat="0" applyFont="1" applyFill="0" applyBorder="1" applyAlignment="1" applyProtection="0">
      <alignment vertical="bottom"/>
    </xf>
    <xf numFmtId="0" fontId="10" borderId="47" applyNumberFormat="0" applyFont="1" applyFill="0" applyBorder="1" applyAlignment="1" applyProtection="0">
      <alignment vertical="bottom"/>
    </xf>
    <xf numFmtId="61" fontId="5" borderId="12" applyNumberFormat="1" applyFont="1" applyFill="0" applyBorder="1" applyAlignment="1" applyProtection="0">
      <alignment horizontal="right" vertical="bottom"/>
    </xf>
    <xf numFmtId="0" fontId="0" borderId="48" applyNumberFormat="0" applyFont="1" applyFill="0" applyBorder="1" applyAlignment="1" applyProtection="0">
      <alignment vertical="bottom"/>
    </xf>
    <xf numFmtId="49" fontId="11" borderId="7" applyNumberFormat="1" applyFont="1" applyFill="0" applyBorder="1" applyAlignment="1" applyProtection="0">
      <alignment horizontal="center" vertical="bottom"/>
    </xf>
    <xf numFmtId="49" fontId="11" borderId="17" applyNumberFormat="1" applyFont="1" applyFill="0" applyBorder="1" applyAlignment="1" applyProtection="0">
      <alignment horizontal="center" vertical="bottom"/>
    </xf>
    <xf numFmtId="0" fontId="5" fillId="5" borderId="18" applyNumberFormat="0" applyFont="1" applyFill="1" applyBorder="1" applyAlignment="1" applyProtection="0">
      <alignment horizontal="center" vertical="center" wrapText="1"/>
    </xf>
    <xf numFmtId="0" fontId="5" fillId="9" borderId="18" applyNumberFormat="0" applyFont="1" applyFill="1" applyBorder="1" applyAlignment="1" applyProtection="0">
      <alignment horizontal="center" vertical="center" wrapText="1"/>
    </xf>
    <xf numFmtId="0" fontId="5" fillId="38" borderId="18" applyNumberFormat="0" applyFont="1" applyFill="1" applyBorder="1" applyAlignment="1" applyProtection="0">
      <alignment horizontal="center" vertical="center" wrapText="1"/>
    </xf>
    <xf numFmtId="0" fontId="5" fillId="8" borderId="18" applyNumberFormat="0" applyFont="1" applyFill="1" applyBorder="1" applyAlignment="1" applyProtection="0">
      <alignment horizontal="center" vertical="center" wrapText="1"/>
    </xf>
    <xf numFmtId="49" fontId="11" borderId="10" applyNumberFormat="1" applyFont="1" applyFill="0" applyBorder="1" applyAlignment="1" applyProtection="0">
      <alignment horizontal="center" vertical="bottom"/>
    </xf>
    <xf numFmtId="49" fontId="11" borderId="11" applyNumberFormat="1" applyFont="1" applyFill="0" applyBorder="1" applyAlignment="1" applyProtection="0">
      <alignment horizontal="center" vertical="bottom"/>
    </xf>
    <xf numFmtId="49" fontId="11" borderId="49" applyNumberFormat="1" applyFont="1" applyFill="0" applyBorder="1" applyAlignment="1" applyProtection="0">
      <alignment horizontal="center" vertical="bottom"/>
    </xf>
    <xf numFmtId="0" fontId="12" borderId="11" applyNumberFormat="0" applyFont="1" applyFill="0" applyBorder="1" applyAlignment="1" applyProtection="0">
      <alignment horizontal="center" vertical="bottom"/>
    </xf>
    <xf numFmtId="0" fontId="12" borderId="49" applyNumberFormat="0" applyFont="1" applyFill="0" applyBorder="1" applyAlignment="1" applyProtection="0">
      <alignment horizontal="center" vertical="bottom"/>
    </xf>
    <xf numFmtId="49" fontId="5" fillId="2" borderId="50" applyNumberFormat="1" applyFont="1" applyFill="1" applyBorder="1" applyAlignment="1" applyProtection="0">
      <alignment horizontal="center" vertical="center"/>
    </xf>
    <xf numFmtId="49" fontId="3" borderId="9" applyNumberFormat="1" applyFont="1" applyFill="0" applyBorder="1" applyAlignment="1" applyProtection="0">
      <alignment vertical="bottom"/>
    </xf>
    <xf numFmtId="0" fontId="3" borderId="9" applyNumberFormat="1" applyFont="1" applyFill="0" applyBorder="1" applyAlignment="1" applyProtection="0">
      <alignment horizontal="center" vertical="bottom"/>
    </xf>
    <xf numFmtId="59" fontId="3" borderId="9" applyNumberFormat="1" applyFont="1" applyFill="0" applyBorder="1" applyAlignment="1" applyProtection="0">
      <alignment vertical="bottom"/>
    </xf>
    <xf numFmtId="0" fontId="5" borderId="9" applyNumberFormat="0" applyFont="1" applyFill="0" applyBorder="1" applyAlignment="1" applyProtection="0">
      <alignment vertical="bottom"/>
    </xf>
    <xf numFmtId="0" fontId="5" fillId="35" borderId="9" applyNumberFormat="0" applyFont="1" applyFill="1" applyBorder="1" applyAlignment="1" applyProtection="0">
      <alignment vertical="bottom"/>
    </xf>
    <xf numFmtId="0" fontId="3" borderId="9" applyNumberFormat="1" applyFont="1" applyFill="0" applyBorder="1" applyAlignment="1" applyProtection="0">
      <alignment horizontal="right" vertical="bottom"/>
    </xf>
    <xf numFmtId="60" fontId="3" borderId="9" applyNumberFormat="1" applyFont="1" applyFill="0" applyBorder="1" applyAlignment="1" applyProtection="0">
      <alignment horizontal="right" vertical="bottom"/>
    </xf>
    <xf numFmtId="64" fontId="3" borderId="9" applyNumberFormat="1" applyFont="1" applyFill="0" applyBorder="1" applyAlignment="1" applyProtection="0">
      <alignment vertical="bottom"/>
    </xf>
    <xf numFmtId="0" fontId="5" fillId="2" borderId="50" applyNumberFormat="0" applyFont="1" applyFill="1" applyBorder="1" applyAlignment="1" applyProtection="0">
      <alignment horizontal="center" vertical="center"/>
    </xf>
    <xf numFmtId="0" fontId="5" fillId="2" borderId="51" applyNumberFormat="0" applyFont="1" applyFill="1" applyBorder="1" applyAlignment="1" applyProtection="0">
      <alignment horizontal="center" vertical="center"/>
    </xf>
    <xf numFmtId="49" fontId="3" borderId="21" applyNumberFormat="1" applyFont="1" applyFill="0" applyBorder="1" applyAlignment="1" applyProtection="0">
      <alignment vertical="bottom"/>
    </xf>
    <xf numFmtId="0" fontId="3" borderId="21" applyNumberFormat="1" applyFont="1" applyFill="0" applyBorder="1" applyAlignment="1" applyProtection="0">
      <alignment horizontal="center" vertical="bottom"/>
    </xf>
    <xf numFmtId="59" fontId="3" borderId="21" applyNumberFormat="1" applyFont="1" applyFill="0" applyBorder="1" applyAlignment="1" applyProtection="0">
      <alignment vertical="bottom"/>
    </xf>
    <xf numFmtId="0" fontId="5" borderId="21" applyNumberFormat="0" applyFont="1" applyFill="0" applyBorder="1" applyAlignment="1" applyProtection="0">
      <alignment vertical="bottom"/>
    </xf>
    <xf numFmtId="0" fontId="5" fillId="35" borderId="21" applyNumberFormat="0" applyFont="1" applyFill="1" applyBorder="1" applyAlignment="1" applyProtection="0">
      <alignment vertical="bottom"/>
    </xf>
    <xf numFmtId="0" fontId="3" borderId="21" applyNumberFormat="1" applyFont="1" applyFill="0" applyBorder="1" applyAlignment="1" applyProtection="0">
      <alignment vertical="bottom"/>
    </xf>
    <xf numFmtId="0" fontId="3" borderId="21" applyNumberFormat="1" applyFont="1" applyFill="0" applyBorder="1" applyAlignment="1" applyProtection="0">
      <alignment horizontal="right" vertical="bottom"/>
    </xf>
    <xf numFmtId="60" fontId="3" borderId="21" applyNumberFormat="1" applyFont="1" applyFill="0" applyBorder="1" applyAlignment="1" applyProtection="0">
      <alignment horizontal="right" vertical="bottom"/>
    </xf>
    <xf numFmtId="64" fontId="3" borderId="21" applyNumberFormat="1" applyFont="1" applyFill="0" applyBorder="1" applyAlignment="1" applyProtection="0">
      <alignment vertical="bottom"/>
    </xf>
    <xf numFmtId="49" fontId="5" fillId="2" borderId="52" applyNumberFormat="1" applyFont="1" applyFill="1" applyBorder="1" applyAlignment="1" applyProtection="0">
      <alignment horizontal="center" vertical="center" wrapText="1"/>
    </xf>
    <xf numFmtId="49" fontId="3" borderId="23" applyNumberFormat="1" applyFont="1" applyFill="0" applyBorder="1" applyAlignment="1" applyProtection="0">
      <alignment vertical="bottom"/>
    </xf>
    <xf numFmtId="61" fontId="3" borderId="23" applyNumberFormat="1" applyFont="1" applyFill="0" applyBorder="1" applyAlignment="1" applyProtection="0">
      <alignment vertical="bottom"/>
    </xf>
    <xf numFmtId="0" fontId="5" borderId="23" applyNumberFormat="0" applyFont="1" applyFill="0" applyBorder="1" applyAlignment="1" applyProtection="0">
      <alignment vertical="bottom"/>
    </xf>
    <xf numFmtId="0" fontId="5" fillId="35" borderId="23" applyNumberFormat="0" applyFont="1" applyFill="1" applyBorder="1" applyAlignment="1" applyProtection="0">
      <alignment vertical="bottom"/>
    </xf>
    <xf numFmtId="0" fontId="3" borderId="23" applyNumberFormat="1" applyFont="1" applyFill="0" applyBorder="1" applyAlignment="1" applyProtection="0">
      <alignment vertical="bottom"/>
    </xf>
    <xf numFmtId="0" fontId="3" borderId="23" applyNumberFormat="1" applyFont="1" applyFill="0" applyBorder="1" applyAlignment="1" applyProtection="0">
      <alignment horizontal="right" vertical="bottom"/>
    </xf>
    <xf numFmtId="60" fontId="3" borderId="23" applyNumberFormat="1" applyFont="1" applyFill="0" applyBorder="1" applyAlignment="1" applyProtection="0">
      <alignment horizontal="right" vertical="bottom"/>
    </xf>
    <xf numFmtId="64" fontId="3" borderId="23" applyNumberFormat="1" applyFont="1" applyFill="0" applyBorder="1" applyAlignment="1" applyProtection="0">
      <alignment vertical="bottom"/>
    </xf>
    <xf numFmtId="0" fontId="5" fillId="2" borderId="45" applyNumberFormat="0" applyFont="1" applyFill="1" applyBorder="1" applyAlignment="1" applyProtection="0">
      <alignment horizontal="center" vertical="center" wrapText="1"/>
    </xf>
    <xf numFmtId="61" fontId="3" borderId="9" applyNumberFormat="1" applyFont="1" applyFill="0" applyBorder="1" applyAlignment="1" applyProtection="0">
      <alignment vertical="bottom"/>
    </xf>
    <xf numFmtId="0" fontId="5" fillId="2" borderId="53" applyNumberFormat="0" applyFont="1" applyFill="1" applyBorder="1" applyAlignment="1" applyProtection="0">
      <alignment horizontal="center" vertical="center" wrapText="1"/>
    </xf>
    <xf numFmtId="61" fontId="3" borderId="21" applyNumberFormat="1" applyFont="1" applyFill="0" applyBorder="1" applyAlignment="1" applyProtection="0">
      <alignment vertical="bottom"/>
    </xf>
    <xf numFmtId="0" fontId="0" borderId="54" applyNumberFormat="0" applyFont="1" applyFill="0" applyBorder="1" applyAlignment="1" applyProtection="0">
      <alignment vertical="bottom"/>
    </xf>
    <xf numFmtId="49" fontId="0" borderId="40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ffff00"/>
      <rgbColor rgb="ff00b050"/>
      <rgbColor rgb="ff00a249"/>
      <rgbColor rgb="ffff0000"/>
      <rgbColor rgb="fff3843f"/>
      <rgbColor rgb="ff0070c0"/>
      <rgbColor rgb="ffa5a5a5"/>
      <rgbColor rgb="ff7030a0"/>
      <rgbColor rgb="ff92cddc"/>
      <rgbColor rgb="fffe5634"/>
      <rgbColor rgb="ffff00ff"/>
      <rgbColor rgb="ff99ff33"/>
      <rgbColor rgb="ffffffcc"/>
      <rgbColor rgb="ffd6e3bc"/>
      <rgbColor rgb="ffe5b8b7"/>
      <rgbColor rgb="ffffc285"/>
      <rgbColor rgb="ffd2dae4"/>
      <rgbColor rgb="ffd8d8d8"/>
      <rgbColor rgb="ffccc0d9"/>
      <rgbColor rgb="ffccffff"/>
      <rgbColor rgb="fffea386"/>
      <rgbColor rgb="ffff93ff"/>
      <rgbColor rgb="ffffcccc"/>
      <rgbColor rgb="ffc2d69b"/>
      <rgbColor rgb="ff7b4b23"/>
      <rgbColor rgb="ffffff66"/>
      <rgbColor rgb="ffff7c80"/>
      <rgbColor rgb="ffa5b6ca"/>
      <rgbColor rgb="fffabf8f"/>
      <rgbColor rgb="ff7f7f7f"/>
      <rgbColor rgb="ffccffcc"/>
      <rgbColor rgb="ff00b0f0"/>
      <rgbColor rgb="ff0000ff"/>
      <rgbColor rgb="ffdaeef3"/>
      <rgbColor rgb="ff84ef0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85725</xdr:colOff>
      <xdr:row>1</xdr:row>
      <xdr:rowOff>2188</xdr:rowOff>
    </xdr:from>
    <xdr:to>
      <xdr:col>2</xdr:col>
      <xdr:colOff>57150</xdr:colOff>
      <xdr:row>2</xdr:row>
      <xdr:rowOff>51563</xdr:rowOff>
    </xdr:to>
    <xdr:pic>
      <xdr:nvPicPr>
        <xdr:cNvPr id="2" name="1 Imagen" descr="1 Imagen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5625" y="297463"/>
          <a:ext cx="2270125" cy="4970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180975</xdr:colOff>
      <xdr:row>0</xdr:row>
      <xdr:rowOff>266700</xdr:rowOff>
    </xdr:from>
    <xdr:to>
      <xdr:col>1</xdr:col>
      <xdr:colOff>2162175</xdr:colOff>
      <xdr:row>2</xdr:row>
      <xdr:rowOff>20799</xdr:rowOff>
    </xdr:to>
    <xdr:pic>
      <xdr:nvPicPr>
        <xdr:cNvPr id="4" name="2 Imagen" descr="2 Imagen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50875" y="266700"/>
          <a:ext cx="1981200" cy="4970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85725</xdr:colOff>
      <xdr:row>0</xdr:row>
      <xdr:rowOff>57151</xdr:rowOff>
    </xdr:from>
    <xdr:to>
      <xdr:col>2</xdr:col>
      <xdr:colOff>76200</xdr:colOff>
      <xdr:row>2</xdr:row>
      <xdr:rowOff>180930</xdr:rowOff>
    </xdr:to>
    <xdr:pic>
      <xdr:nvPicPr>
        <xdr:cNvPr id="6" name="1 Imagen" descr="1 Imagen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14325" y="57150"/>
          <a:ext cx="2314575" cy="5047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342900</xdr:colOff>
      <xdr:row>1</xdr:row>
      <xdr:rowOff>11712</xdr:rowOff>
    </xdr:from>
    <xdr:to>
      <xdr:col>3</xdr:col>
      <xdr:colOff>276225</xdr:colOff>
      <xdr:row>4</xdr:row>
      <xdr:rowOff>5788</xdr:rowOff>
    </xdr:to>
    <xdr:pic>
      <xdr:nvPicPr>
        <xdr:cNvPr id="8" name="1 Imagen" descr="1 Imagen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12800" y="306987"/>
          <a:ext cx="3387725" cy="7370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www.hitoholds.com/" TargetMode="External"/><Relationship Id="rId2" Type="http://schemas.openxmlformats.org/officeDocument/2006/relationships/hyperlink" Target="mailto:info@hitoholds.com" TargetMode="External"/><Relationship Id="rId3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82"/>
  <sheetViews>
    <sheetView workbookViewId="0" showGridLines="0" defaultGridColor="1"/>
  </sheetViews>
  <sheetFormatPr defaultColWidth="10.8333" defaultRowHeight="15" customHeight="1" outlineLevelRow="0" outlineLevelCol="0"/>
  <cols>
    <col min="1" max="1" width="6.17188" style="1" customWidth="1"/>
    <col min="2" max="2" width="30.1719" style="1" customWidth="1"/>
    <col min="3" max="3" width="11.5" style="1" customWidth="1"/>
    <col min="4" max="4" width="10.5" style="1" customWidth="1"/>
    <col min="5" max="5" width="13.8516" style="1" customWidth="1"/>
    <col min="6" max="6" width="8.99219" style="1" customWidth="1"/>
    <col min="7" max="8" width="8.49219" style="1" customWidth="1"/>
    <col min="9" max="9" width="8.25781" style="1" customWidth="1"/>
    <col min="10" max="10" width="9.22656" style="1" customWidth="1"/>
    <col min="11" max="11" width="8.25781" style="1" customWidth="1"/>
    <col min="12" max="12" width="9.46094" style="1" customWidth="1"/>
    <col min="13" max="13" width="9.69531" style="1" customWidth="1"/>
    <col min="14" max="15" width="10.2031" style="1" customWidth="1"/>
    <col min="16" max="16" width="9.46094" style="1" customWidth="1"/>
    <col min="17" max="17" width="8.72656" style="1" customWidth="1"/>
    <col min="18" max="18" width="9.22656" style="1" customWidth="1"/>
    <col min="19" max="19" width="9.46094" style="1" customWidth="1"/>
    <col min="20" max="20" width="9.22656" style="1" customWidth="1"/>
    <col min="21" max="21" width="8.17188" style="1" customWidth="1"/>
    <col min="22" max="22" width="10.5" style="1" customWidth="1"/>
    <col min="23" max="23" width="14" style="1" customWidth="1"/>
    <col min="24" max="24" width="13.6719" style="1" customWidth="1"/>
    <col min="25" max="26" width="11.5" style="1" customWidth="1"/>
    <col min="27" max="16384" width="10.8516" style="1" customWidth="1"/>
  </cols>
  <sheetData>
    <row r="1" ht="23.25" customHeight="1">
      <c r="A1" s="2"/>
      <c r="B1" s="3"/>
      <c r="C1" s="3"/>
      <c r="D1" s="3"/>
      <c r="E1" t="s" s="4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</row>
    <row r="2" ht="35.2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1"/>
    </row>
    <row r="3" ht="19.5" customHeight="1">
      <c r="A3" s="8"/>
      <c r="B3" s="9"/>
      <c r="C3" s="9"/>
      <c r="D3" s="9"/>
      <c r="E3" s="12"/>
      <c r="F3" s="12"/>
      <c r="G3" s="12"/>
      <c r="H3" s="12"/>
      <c r="I3" s="13"/>
      <c r="J3" s="13"/>
      <c r="K3" s="14"/>
      <c r="L3" s="14"/>
      <c r="M3" s="14"/>
      <c r="N3" s="14"/>
      <c r="O3" s="14"/>
      <c r="P3" s="14"/>
      <c r="Q3" s="14"/>
      <c r="R3" s="12"/>
      <c r="S3" s="12"/>
      <c r="T3" s="12"/>
      <c r="U3" s="12"/>
      <c r="V3" s="12"/>
      <c r="W3" s="12"/>
      <c r="X3" s="12"/>
      <c r="Y3" s="10"/>
      <c r="Z3" s="11"/>
    </row>
    <row r="4" ht="27" customHeight="1">
      <c r="A4" s="8"/>
      <c r="B4" s="9"/>
      <c r="C4" s="15"/>
      <c r="D4" s="16"/>
      <c r="E4" t="s" s="17">
        <v>1</v>
      </c>
      <c r="F4" s="18">
        <f>F10*D10+F11*D11+F12*D12+F13*D13+F14*D14+F15*D15+F16*D16+F17*D17+F18*D18+F19*D19+F20*D20+F21*D21+F22*D22+F23*D23+F24*D24+F25*D25+F26*D26+F27*D27+F28*D28+F29*D29+F30*D30+F31*D31+F32*D32+F33*D33+F34*D34+F35*D35+F36*D36+F37*D37+F38*D38+F39*D39+F40*D40+F41*D41+F42*D42+F43*D43+F44*D44+F45*D45+F46*D46+F47*D47+F48*D48+F49*D49+F50*D50+F51*D51+F52*D52+F53*D53+F54*D54+F55*D55+F56*D56+F57*D57+F58*D58+F59*D59+F60*D60+F61*D61+F62*D62+F63*D63+F64*D64+F65*D65+F66*D66+F67*D67+F68*D68+F69*D69+F70*D70+F71*D71+F72*D72+F73*D73+F74*D74+F75*D75+F76*D76+F77*D77+F78*D78+F79*D79</f>
        <v>0</v>
      </c>
      <c r="G4" s="18">
        <f>G10*D10+G11*D11+G12*D12+G13*D13+G14*D14+G15*D15+G16*D16+G17*D17+G18*D18+G19*D19+G20*D20+G21*D21+G22*D22+G23*D23+G24*D24+G25*D25+G26*D26+G27*D27+G28*D28+G29*D29+G30*D30+G31*D31+G32*D32+G33*D33+G34*D34+G35*D35+G36*D36+G37*D37+G38*D38+G39*D39+G40*D40+G41*D41+G42*D42+G43*D43+G44*D44+G45*D45+G46*D46+G47*D47+G48*D48+G49*D49+G50*D50+G51*D51+G52*D52+G53*D53+G54*D54+G55*D55+G56*D56+G57*D57+G58*D58+G59*D59+G60*D60+G61*D61+G62*D62+G63*D63+G64*D64+G65*D65+G66*D66+G67*D67+G68*D68+G69*D69+G70*D70+G71*D71+G72*D72+G73*D73+G74*D74+G75*D75+G76*D76+G77*D77+G78*D78+G79*D79</f>
        <v>0</v>
      </c>
      <c r="H4" s="18">
        <f>H10*D10+H11*D11+H12*D12+H13*D13+H14*D14+H15*D15+H16*D16+H17*D17+H18*D18+H19*D19+H20*D20+H21*D21+H22*D22+H23*D23+H24*D24+H25*D25+H26*D26+H27*D27+H28*D28+H29*D29+H30*D30+H31*D31+H32*D32+H33*D33+H34*D34+H35*D35+H36*D36+H37*D37+H38*D38+H39*D39+H40*D40+H41*D41+H42*D42+H43*D43+H44*D44+H45*D45+H46*D46+H47*D47+H48*D48+H49*D49+H50*D50+H51*D51+H52*D52+H53*D53+H54*D54+H55*D55+H56*D56+H57*D57+H58*D58+H59*D59+H60*D60+H61*D61+H62*D62+H63*D63+H64*D64+H65*D65+H66*D66+H67*D67+H68*D68+H69*D69+H70*D70+H71*D71+H72*D72+H73*D73+H74*D74+H75*D75+H76*D76+H77*D77+H78*D78+H79*D79</f>
        <v>0</v>
      </c>
      <c r="I4" s="18">
        <f>I10*D10+I11*D11+I12*D12+I13*D13+I14*D14+I15*D15+I16*D16+I17*D17+I18*D18+I19*D19+I20*D20+I21*D21+I22*D22+I23*D23+I24*D24+I25*D25+I26*D26+I27*D27+I28*D28+I29*D29+I30*D30+I31*D31+I32*D32+I33*D33+I34*D34+I35*D35+I36*D36+I37*D37+I38*D38+I39*D39+I40*D40+I41*D41+I42*D42+I43*D43+I44*D44+I45*D45+I46*D46+I47*D47+I48*D48+I49*D49+I50*D50+I51*D51+I52*D52+I53*D53+I54*D54+I55*D55+I56*D56+I57*D57+I58*D58+I59*D59+I60*D60+I61*D61+I62*D62+I63*D63+I64*D64+I65*D65+I66*D66+I67*D67+I68*D68+I69*D69+I70*D70+I71*D71+I72*D72+I73*D73+I74*D74+I75*D75+I76*D76+I77*D77+I78*D78+I79*D79</f>
        <v>0</v>
      </c>
      <c r="J4" s="18">
        <f>J10*D10+J11*D11+J12*D12+J13*D13+J14*D14+J15*D15+J16*D16+J17*D17+J18*D18+J19*D19+J20*D20+J21*D21+J22*D22+J23*D23+J24*D24+J25*D25+J26*D26+J27*D27+J28*D28+J29*D29+J30*D30+J31*D31+J32*D32+J33*D33+J34*D34+J35*D35+J36*D36+J37*D37+J38*D38+J39*D39+J40*D40+J41*D41+J42*D42+J43*D43+J44*D44+J45*D45+J46*D46+J47*D47+J48*D48+J49*D49+J50*D50+J51*D51+J52*D52+J53*D53+J54*D54+J55*D55+J56*D56+J57*D57+J58*D58+J59*D59+J60*D60+J61*D61+J62*D62+J63*D63+J64*D64+J65*D65+J66*D66+J67*D67+J68*D68+J69*D69+J70*D70+J71*D71+J72*D72+J73*D73+J74*D74+J75*D75+J76*D76+J77*D77+J78*D78+J79*D79</f>
        <v>0</v>
      </c>
      <c r="K4" s="18">
        <f>K10*D10+K11*D11+K12*D12+K13*D13+K14*D14+K15*D15+K16*D16+K17*D17+K18*D18+K19*D19+K20*D20+K21*D21+K22*D22+K23*D23+K24*D24+K25*D25+K26*D26+K27*D27+K28*D28+K29*D29+K30*D30+K31*D31+K32*D32+K33*D33+K34*D34+K35*D35+K36*D36+K37*D37+K38*D38+K39*D39+K40*D40+K41*D41+K42*D42+K43*D43+K44*D44+K45*D45+K46*D46+K47*D47+K48*D48+K49*D49+K50*D50+K51*D51+K52*D52+K53*D53+K54*D54+K55*D55+K56*D56+K57*D57+K58*D58+K59*D59+K60*D60+K61*D61+K62*D62+K63*D63+K64*D64+K65*D65+K66*D66+K67*D67+K68*D68+K69*D69+K70*D70+K71*D71+K72*D72+K73*D73+K74*D74+K75*D75+K76*D76+K77*D77+K78*D78+K79*D79</f>
        <v>0</v>
      </c>
      <c r="L4" s="18">
        <f>L10*D10+L11*D11+L12*D12+L13*D13+L14*D14+L15*D15+L16*D16+L17*D17+L18*D18+L19*D19+L20*D20+L21*D21+L22*D22+L23*D23+L24*D24+L25*D25+L26*D26+L27*D27+L28*D28+L29*D29+L30*D30+L31*D31+L32*D32+L33*D33+L34*D34+L35*D35+L36*D36+L37*D37+L38*D38+L39*D39+L40*D40+L41*D41+L42*D42+L43*D43+L44*D44+L45*D45+L46*D46+L47*D47+L48*D48+L49*D49+L50*D50+L51*D51+L52*D52+L53*D53+L54*D54+L55*D55+L56*D56+L57*D57+L58*D58+L59*D59+L60*D60+L61*D61+L62*D62+L63*D63+L64*L64+L65*D65+L66*D66+L67*D67+L68*D68+L69*D69+L70*D70+L71*D71+L72*D72+L73*D73+L74*D74+L75*D75+L76*D76+L77*D77+L78*D78+L79*D79</f>
        <v>0</v>
      </c>
      <c r="M4" s="18">
        <f>M10*D10+M11*D11+M12*D12+M13*D13+M14*D14+M15*D15+M16*D16+M17*D17+M18*D18+M19*D19+M20*D20+M21*D21+M22*D22+M23*D23+M24*D24+M25*D25+M26*D26+M27*D27+M28*D28+M29*D29+M30*D30+M31*D31+M32*D32+M33*D33+M34*D34+M35*D35+M36*D36+M37*D37+M38*D38+M39*D39+M40*D40+M41*D41+M42*D42+M43*D43+M44*D44+M45*D45+M46*D46+M47*D47+M48*D48+M49*D49+M50*D50+M51*D51+M52*D52+M53*D53+M54*D54+M55*D55+M56*D56+M57*D57+M58*D58+M59*D59+M60*D60+M61*D61+M62*D62+M63*D63+M64*D64+M65*D65+M66*D66+M67*D67+M68*D68+M69*D69+M70*D70+M71*D71+M72*D72+M73*D73+M74*D74+M75*D75+M76*D76+M77*D77+M78*D78+M79*D79</f>
        <v>0</v>
      </c>
      <c r="N4" s="18">
        <f>N10*D10+N11*D11+N12*D12+N13*D13+N14*D14+N15*D15+N16*D16+N17*D17+N18*D18+N19*D19+N20*D20+N21*D21+N22*D22+N23*D23+N24*D24+N25*D25+N26*D26+N27*D27+N28*D28+N29*D29+N30*D30+N31*D31+N32*D32+N33*D33+N34*D34+N35*D35+N36*D36+N37*D37+N38*D38+N39*D39+N40*D40+N41*D41+N42*D42+N43*D43+N44*D44+N45*D45+N46*D46+N47*D47+N48*D48+N49*D49+N50*D50+N51*D51+N52*D52+N53*D53+N54*D54+N55*D55+N56*D56+N57*D57+N58*D58+N59*D59+N60*D60+N61*D61+N62*D62+N63*D63+N64*D64+N65*D65+N66*D66+N67*D67+N68*D68+N69*D69+N70*D70+N71*D71+N72*D72+N73*D73+N74*D74+N75*D74+N76*D76+N77*D77+N78*D78+N79*D79</f>
        <v>0</v>
      </c>
      <c r="O4" s="18">
        <f>O10*D10+O11*D11+O12*D12+O13*D13+O14*D14+O15*D15+O16*D16+O17*D17+O18*D18+O19*D19+O20*D20+O21*D21+O22*D22+O23*D23+O24*D24+O25*D25+O26*D26+O27*D27+O28*D28+O29*D29+O30*D30+O31*D31+O32*D32+O33*D33+O34*D34+O35*D35+O36*D36+O37*D37+O38*D38+O39*D39+O40*D40+O41*D41+O42*D42+O43*D43+O44*D44+O45*D45+O46*D46+O47*D47+O48*D48+O49*D49+O50*D50+O51*D51+O52*D52+O53*D53+O54*D54+O55*D55+O56*D56+O57*D57+O58*D58+O59*D59+O60*D60+O61*D61+O62*D62+O63*D63+O64*D64+O65*D65+O66*D66+O67*D67+O68*D68+O69*D69+O70*D70+O71*D71+O72*D72+O73*D73+O74*D74+O75*D74+O76*D76+O77*D77+O78*D78+O79*D79</f>
        <v>0</v>
      </c>
      <c r="P4" s="18">
        <f>P10*D10+P11*D11+P12*D12+P13*D13+P14*D14+P15*D15+P16*D16+P17*D17+P18*D18+P19*D19+P20*D20+P21*D21+P22*D22+P23*D23+P24*D24+P25*D25+P26*D26+P27*D27+P28*D28+P29*D29+P30*D30+P31*D31+P32*D32+P33*D33+P34*D34+P35*D35+P36*D36+P37*D37+P38*D38+P39*D39+P40*D40+P41*D41+P42*D42+P43*D43+P44*D44+P45*D45+P46*D46+P47*D47+P48*D48+P49*D49+P50*D50+P51*D51+P52*D52+P53*D53+P54*D54+P55*D55+P56*D56+P57*D57+P58*D58+P59*D59+P60*D60+P61*D61+P62*D62+P63*D63+P64*D64+P65*D65+P66*D66+P67*D67+P68*D68+P69*D69+P70*D70+P71*D71+P72*D72+P73*D73+P74*D74+P75*D75+P76*D76+P77*D77+P78*78+P79*D79</f>
        <v>0</v>
      </c>
      <c r="Q4" s="18">
        <f>Q10*D10+Q11*D11+Q12*D12+Q13*D13+Q14*D14+Q15*D15+Q16*D16+Q17*D17+Q18*D18+Q19*D19+Q20*D20+Q21*D21+Q22*D22+Q23*D23+Q24*D24+Q25*D25+Q26*D26+Q27*D27+Q28*D28+Q29*D29+Q30*D30+Q31*D31+Q32*D32+Q33*D33+Q34*D34+Q35*D35+Q36*D36+Q37*D37+Q38*D38+Q39*D39+Q40*D40+Q41*D41+Q42*D42+Q43*D43+Q44*D44+Q45*D45+Q46*D46+Q47*D47+Q48*D48+Q49*D49+Q50*D50+Q51*D51+Q52*D52+Q53*D53+Q54*D54+Q55*D55+Q56*D56+Q57*D57+Q58*D58+Q59*D59+Q60*D60+Q61*D61+Q62*D62+Q63*D63+Q64*D64+Q65*D65+Q66*D66+Q67*D67+Q68*D68+Q69*D69+Q70*D70+Q71*D71+Q72*D71+Q72*D72+Q73*D73+Q74*D74+Q75*D75+Q76*D76+Q77*D77+Q78*D78+Q79*D79</f>
        <v>0</v>
      </c>
      <c r="R4" s="18">
        <f>R10*D10+R11*D11+R12*D12+R13*D13+R14*D14+R15*D15+R16*D16+R17*D17+R18*D18+R19*D19+R20*D20+R21*D21+R22*D22+R23*D23+R24*D24+R25*D25+R26*D26+R27*D27+R28*D28+R29*D29+R30*D30+R31*D31+R32*D32+R33*D33+R34*D34+R35*D35+R36*D36+R37*D37+R38*D38+R39*D39+R40*D40+R41*D41+R42*D42+R43*D43+R44*D44+R45*D45+R46*D46+R47*D47+R48*D48+R49*D49+R50*D50+R51*D51+R52*D52+R53*D53+R54*D54+R55*D55+R56*D56+R57*D57+R58*D58+R59*D59+R60*D60+R61*D61+R62*D62+R63*D63+R64*D64+R65*D65+R66*D66+R67*D67+R68*D68+R69*D69+R70*D70+R71*D71+R72*D72+R73*D73+R74*D74+R75*D75+R76*D76+R77*D77+R78*D78+R79*D79</f>
        <v>0</v>
      </c>
      <c r="S4" s="18">
        <f>S10*D10+S11*D11+S12*D12+S13*D13+S14*D14+S15*D15+S16*D16+S17*D17+S18*D18+S19*D19+S20*D20+S21*D21+S22*D22+S23*D23+S24*D24+S25*D25+S26*D26+S27*D27+S28*D28+S29*D29+S30*D30+S31*D31+S32*D32+S33*D33+S34*D34+S35*D35+S36*D36+S37*D37+S38*D38+S39*D39+S40*D40+S41*D41+S42*D42+S43*D43+S44*D44+S45*D45+S46*D46+S47*D47+S48*D48+S49*D49+S50*D50+S51*D51+S52*D52+S53*D53+S54*D54+S55*D55+S56*D56+S57*D57+S58*D58+S59*D59+S60*D60+S61*D61+S62*D62+S63*D63+S64*D64+S65*D65+S66*D66+S67*D67+S68*D68+S69*D69+S70*D70+S71*D71+S72*D72+S73*D73+S74*D74+S75*D75+S76*D76+S77*D77+S78*D78+S79*D79</f>
        <v>0</v>
      </c>
      <c r="T4" s="18">
        <f>T10*D10+T11*D11+T12*D12+T13*D13+T14*D14+T15*D15+T16*D16+T17*D17+T18*D18+T19*D19+T20*D20+T21*D21+T22*D22+T23*D23+T24*D24+T25*D25+T26*D26+T27*D27+T28*D28+T29*D29+T30*D30+T31*D31+T32*D32+T33*D33+T34*D34+T35*D35+T36*D36+T37*D37+T38*D38+T39*D39+T40*D40+T41*D41+T42*D42+T43*D43+T44*D44+T45*D45+T46*D46+T47*D47+T48*D48+T49*D49+T50*D50+T51*D51+T52*D52+T53*D53+T54*D54+T55*D55+T56*D56+T57*D57+T58*D58+T59*D59+T60*D60+T61*D61+T62*D62+T63*D63+T64*D64+T65*D65+T66*D66+T67*D67+T68*D68+T69*D69+T70*D70+T71*D71+T72*D72+T73*D73+T74*D74+T75*D75+T76*D76+T77*D77+T78*D78+T79*D79</f>
        <v>0</v>
      </c>
      <c r="U4" t="s" s="19">
        <v>2</v>
      </c>
      <c r="V4" s="20"/>
      <c r="W4" s="20"/>
      <c r="X4" s="21">
        <f>SUM(V10:V79)</f>
        <v>0</v>
      </c>
      <c r="Y4" s="22"/>
      <c r="Z4" s="11"/>
    </row>
    <row r="5" ht="19.5" customHeight="1">
      <c r="A5" s="8"/>
      <c r="B5" s="9"/>
      <c r="C5" s="15"/>
      <c r="D5" s="23"/>
      <c r="E5" s="24"/>
      <c r="F5" t="s" s="25">
        <v>3</v>
      </c>
      <c r="G5" t="s" s="26">
        <v>4</v>
      </c>
      <c r="H5" t="s" s="27">
        <v>5</v>
      </c>
      <c r="I5" t="s" s="28">
        <v>6</v>
      </c>
      <c r="J5" t="s" s="29">
        <v>7</v>
      </c>
      <c r="K5" t="s" s="30">
        <v>8</v>
      </c>
      <c r="L5" t="s" s="31">
        <v>9</v>
      </c>
      <c r="M5" t="s" s="32">
        <v>10</v>
      </c>
      <c r="N5" t="s" s="33">
        <v>11</v>
      </c>
      <c r="O5" t="s" s="32">
        <v>12</v>
      </c>
      <c r="P5" t="s" s="34">
        <v>13</v>
      </c>
      <c r="Q5" t="s" s="35">
        <v>14</v>
      </c>
      <c r="R5" t="s" s="36">
        <v>15</v>
      </c>
      <c r="S5" t="s" s="37">
        <v>16</v>
      </c>
      <c r="T5" t="s" s="38">
        <v>17</v>
      </c>
      <c r="U5" t="s" s="19">
        <v>18</v>
      </c>
      <c r="V5" s="20"/>
      <c r="W5" s="20"/>
      <c r="X5" s="21">
        <f>SUM(U10:U79)</f>
        <v>0</v>
      </c>
      <c r="Y5" s="22"/>
      <c r="Z5" s="11"/>
    </row>
    <row r="6" ht="18.75" customHeight="1">
      <c r="A6" s="8"/>
      <c r="B6" t="s" s="39">
        <v>19</v>
      </c>
      <c r="C6" s="15"/>
      <c r="D6" t="s" s="39">
        <v>19</v>
      </c>
      <c r="E6" s="16"/>
      <c r="F6" s="40"/>
      <c r="G6" s="41"/>
      <c r="H6" s="42"/>
      <c r="I6" s="43"/>
      <c r="J6" s="44"/>
      <c r="K6" s="45"/>
      <c r="L6" s="46"/>
      <c r="M6" s="47"/>
      <c r="N6" s="48"/>
      <c r="O6" s="47"/>
      <c r="P6" s="49"/>
      <c r="Q6" s="50"/>
      <c r="R6" s="51"/>
      <c r="S6" s="52"/>
      <c r="T6" s="53"/>
      <c r="U6" t="s" s="19">
        <v>20</v>
      </c>
      <c r="V6" s="20"/>
      <c r="W6" s="20"/>
      <c r="X6" s="54">
        <f>SUM(W10:W79)</f>
        <v>0</v>
      </c>
      <c r="Y6" s="22"/>
      <c r="Z6" s="11"/>
    </row>
    <row r="7" ht="21.75" customHeight="1">
      <c r="A7" s="8"/>
      <c r="B7" s="55"/>
      <c r="C7" s="55"/>
      <c r="D7" s="55"/>
      <c r="E7" s="56"/>
      <c r="F7" s="40"/>
      <c r="G7" s="41"/>
      <c r="H7" s="42"/>
      <c r="I7" s="43"/>
      <c r="J7" s="44"/>
      <c r="K7" s="45"/>
      <c r="L7" s="46"/>
      <c r="M7" s="47"/>
      <c r="N7" s="48"/>
      <c r="O7" s="47"/>
      <c r="P7" s="49"/>
      <c r="Q7" s="50"/>
      <c r="R7" s="51"/>
      <c r="S7" s="52"/>
      <c r="T7" s="53"/>
      <c r="U7" t="s" s="19">
        <v>21</v>
      </c>
      <c r="V7" s="20"/>
      <c r="W7" s="20"/>
      <c r="X7" s="57">
        <f>SUM(X10:X79)</f>
        <v>0</v>
      </c>
      <c r="Y7" s="22"/>
      <c r="Z7" s="11"/>
    </row>
    <row r="8" ht="45.75" customHeight="1">
      <c r="A8" s="8"/>
      <c r="B8" t="s" s="58">
        <v>22</v>
      </c>
      <c r="C8" t="s" s="58">
        <v>23</v>
      </c>
      <c r="D8" t="s" s="58">
        <v>24</v>
      </c>
      <c r="E8" t="s" s="59">
        <v>25</v>
      </c>
      <c r="F8" s="60"/>
      <c r="G8" s="61"/>
      <c r="H8" s="62"/>
      <c r="I8" s="63"/>
      <c r="J8" s="64"/>
      <c r="K8" s="65"/>
      <c r="L8" s="66"/>
      <c r="M8" s="67"/>
      <c r="N8" s="68"/>
      <c r="O8" s="67"/>
      <c r="P8" s="69"/>
      <c r="Q8" s="70"/>
      <c r="R8" s="71"/>
      <c r="S8" s="72"/>
      <c r="T8" s="73"/>
      <c r="U8" t="s" s="74">
        <v>26</v>
      </c>
      <c r="V8" t="s" s="75">
        <v>24</v>
      </c>
      <c r="W8" t="s" s="75">
        <v>27</v>
      </c>
      <c r="X8" t="s" s="75">
        <v>28</v>
      </c>
      <c r="Y8" s="10"/>
      <c r="Z8" s="11"/>
    </row>
    <row r="9" ht="17.25" customHeight="1">
      <c r="A9" s="8"/>
      <c r="B9" s="76"/>
      <c r="C9" s="76"/>
      <c r="D9" s="76"/>
      <c r="E9" s="76"/>
      <c r="F9" s="76"/>
      <c r="G9" s="76"/>
      <c r="H9" s="77"/>
      <c r="I9" s="76"/>
      <c r="J9" s="76"/>
      <c r="K9" s="76"/>
      <c r="L9" s="76"/>
      <c r="M9" s="76"/>
      <c r="N9" s="76"/>
      <c r="O9" s="77"/>
      <c r="P9" s="76"/>
      <c r="Q9" s="76"/>
      <c r="R9" s="76"/>
      <c r="S9" s="76"/>
      <c r="T9" s="77"/>
      <c r="U9" s="76"/>
      <c r="V9" s="76"/>
      <c r="W9" s="76"/>
      <c r="X9" s="76"/>
      <c r="Y9" s="10"/>
      <c r="Z9" s="11"/>
    </row>
    <row r="10" ht="16.5" customHeight="1">
      <c r="A10" s="78"/>
      <c r="B10" t="s" s="79">
        <v>29</v>
      </c>
      <c r="C10" t="s" s="80">
        <v>30</v>
      </c>
      <c r="D10" s="81">
        <v>16</v>
      </c>
      <c r="E10" s="82">
        <v>77.31999999999999</v>
      </c>
      <c r="F10" s="83"/>
      <c r="G10" s="84"/>
      <c r="H10" s="85"/>
      <c r="I10" s="86"/>
      <c r="J10" s="87"/>
      <c r="K10" s="88"/>
      <c r="L10" s="89"/>
      <c r="M10" s="90"/>
      <c r="N10" s="91"/>
      <c r="O10" s="92"/>
      <c r="P10" s="93"/>
      <c r="Q10" s="94"/>
      <c r="R10" s="95"/>
      <c r="S10" s="96"/>
      <c r="T10" s="85"/>
      <c r="U10" s="97">
        <f>SUM(F10:S10)</f>
        <v>0</v>
      </c>
      <c r="V10" s="98">
        <f>U10*D10</f>
        <v>0</v>
      </c>
      <c r="W10" s="99">
        <f>U10*2</f>
        <v>0</v>
      </c>
      <c r="X10" s="100">
        <f>U10*E10</f>
        <v>0</v>
      </c>
      <c r="Y10" s="22"/>
      <c r="Z10" s="11"/>
    </row>
    <row r="11" ht="16.5" customHeight="1">
      <c r="A11" s="78"/>
      <c r="B11" t="s" s="79">
        <v>31</v>
      </c>
      <c r="C11" t="s" s="80">
        <v>32</v>
      </c>
      <c r="D11" s="81">
        <v>6</v>
      </c>
      <c r="E11" s="82">
        <v>73.53</v>
      </c>
      <c r="F11" s="83"/>
      <c r="G11" s="84"/>
      <c r="H11" s="85"/>
      <c r="I11" s="86"/>
      <c r="J11" s="87"/>
      <c r="K11" s="88"/>
      <c r="L11" s="89"/>
      <c r="M11" s="90"/>
      <c r="N11" s="91"/>
      <c r="O11" s="92"/>
      <c r="P11" s="93"/>
      <c r="Q11" s="94"/>
      <c r="R11" s="95"/>
      <c r="S11" s="96"/>
      <c r="T11" s="85"/>
      <c r="U11" s="97">
        <f>SUM(F11:S11)</f>
        <v>0</v>
      </c>
      <c r="V11" s="98">
        <f>U11*D11</f>
        <v>0</v>
      </c>
      <c r="W11" s="99">
        <f>U11*2.6</f>
        <v>0</v>
      </c>
      <c r="X11" s="100">
        <f>U11*E11</f>
        <v>0</v>
      </c>
      <c r="Y11" s="22"/>
      <c r="Z11" s="11"/>
    </row>
    <row r="12" ht="16.5" customHeight="1">
      <c r="A12" s="78"/>
      <c r="B12" t="s" s="79">
        <v>33</v>
      </c>
      <c r="C12" t="s" s="80">
        <v>34</v>
      </c>
      <c r="D12" s="81">
        <v>12</v>
      </c>
      <c r="E12" s="82">
        <v>89.55</v>
      </c>
      <c r="F12" s="83"/>
      <c r="G12" s="84"/>
      <c r="H12" s="85"/>
      <c r="I12" s="86"/>
      <c r="J12" s="87"/>
      <c r="K12" s="88"/>
      <c r="L12" s="89"/>
      <c r="M12" s="90"/>
      <c r="N12" s="91"/>
      <c r="O12" s="92"/>
      <c r="P12" s="93"/>
      <c r="Q12" s="94"/>
      <c r="R12" s="95"/>
      <c r="S12" s="96"/>
      <c r="T12" s="85"/>
      <c r="U12" s="97">
        <f>SUM(F12:S12)</f>
        <v>0</v>
      </c>
      <c r="V12" s="98">
        <f>U12*D12</f>
        <v>0</v>
      </c>
      <c r="W12" s="99">
        <f>U12*2.7</f>
        <v>0</v>
      </c>
      <c r="X12" s="100">
        <f>U12*E12</f>
        <v>0</v>
      </c>
      <c r="Y12" s="22"/>
      <c r="Z12" s="11"/>
    </row>
    <row r="13" ht="16.5" customHeight="1">
      <c r="A13" s="78"/>
      <c r="B13" t="s" s="79">
        <v>35</v>
      </c>
      <c r="C13" t="s" s="80">
        <v>36</v>
      </c>
      <c r="D13" s="81">
        <v>3</v>
      </c>
      <c r="E13" s="82">
        <v>78.11</v>
      </c>
      <c r="F13" s="83"/>
      <c r="G13" s="84"/>
      <c r="H13" s="85"/>
      <c r="I13" s="86"/>
      <c r="J13" s="87"/>
      <c r="K13" s="88"/>
      <c r="L13" s="89"/>
      <c r="M13" s="90"/>
      <c r="N13" s="91"/>
      <c r="O13" s="92"/>
      <c r="P13" s="93"/>
      <c r="Q13" s="94"/>
      <c r="R13" s="95"/>
      <c r="S13" s="96"/>
      <c r="T13" s="85"/>
      <c r="U13" s="97">
        <f>SUM(F13:S13)</f>
        <v>0</v>
      </c>
      <c r="V13" s="98">
        <f>U13*D13</f>
        <v>0</v>
      </c>
      <c r="W13" s="99">
        <f>U13*1.7</f>
        <v>0</v>
      </c>
      <c r="X13" s="100">
        <f>U13*E13</f>
        <v>0</v>
      </c>
      <c r="Y13" s="22"/>
      <c r="Z13" s="11"/>
    </row>
    <row r="14" ht="16.5" customHeight="1">
      <c r="A14" s="78"/>
      <c r="B14" t="s" s="79">
        <v>37</v>
      </c>
      <c r="C14" t="s" s="80">
        <v>38</v>
      </c>
      <c r="D14" s="81">
        <v>1</v>
      </c>
      <c r="E14" s="82">
        <v>63.28</v>
      </c>
      <c r="F14" s="83"/>
      <c r="G14" s="84"/>
      <c r="H14" s="85"/>
      <c r="I14" s="86"/>
      <c r="J14" s="87"/>
      <c r="K14" s="88"/>
      <c r="L14" s="89"/>
      <c r="M14" s="90"/>
      <c r="N14" s="91"/>
      <c r="O14" s="92"/>
      <c r="P14" s="93"/>
      <c r="Q14" s="94"/>
      <c r="R14" s="95"/>
      <c r="S14" s="96"/>
      <c r="T14" s="85"/>
      <c r="U14" s="97">
        <f>SUM(F14:S14)</f>
        <v>0</v>
      </c>
      <c r="V14" s="98">
        <f>U14*D14</f>
        <v>0</v>
      </c>
      <c r="W14" s="99">
        <f>U14*1.5</f>
        <v>0</v>
      </c>
      <c r="X14" s="100">
        <f>U14*E14</f>
        <v>0</v>
      </c>
      <c r="Y14" s="22"/>
      <c r="Z14" s="11"/>
    </row>
    <row r="15" ht="16.5" customHeight="1">
      <c r="A15" s="78"/>
      <c r="B15" t="s" s="79">
        <v>39</v>
      </c>
      <c r="C15" t="s" s="80">
        <v>40</v>
      </c>
      <c r="D15" s="81">
        <v>1</v>
      </c>
      <c r="E15" s="82">
        <v>74.11</v>
      </c>
      <c r="F15" s="83"/>
      <c r="G15" s="84"/>
      <c r="H15" s="85"/>
      <c r="I15" s="86"/>
      <c r="J15" s="87"/>
      <c r="K15" s="88"/>
      <c r="L15" s="89"/>
      <c r="M15" s="90"/>
      <c r="N15" s="91"/>
      <c r="O15" s="92"/>
      <c r="P15" s="93"/>
      <c r="Q15" s="94"/>
      <c r="R15" s="95"/>
      <c r="S15" s="96"/>
      <c r="T15" s="85"/>
      <c r="U15" s="97">
        <f>SUM(F15:S15)</f>
        <v>0</v>
      </c>
      <c r="V15" s="98">
        <f>U15*D15</f>
        <v>0</v>
      </c>
      <c r="W15" s="99">
        <f>U15*1.9</f>
        <v>0</v>
      </c>
      <c r="X15" s="100">
        <f>U15*E15</f>
        <v>0</v>
      </c>
      <c r="Y15" s="22"/>
      <c r="Z15" s="11"/>
    </row>
    <row r="16" ht="16.5" customHeight="1">
      <c r="A16" s="78"/>
      <c r="B16" t="s" s="79">
        <v>41</v>
      </c>
      <c r="C16" t="s" s="80">
        <v>42</v>
      </c>
      <c r="D16" s="81">
        <v>1</v>
      </c>
      <c r="E16" s="82">
        <v>91.59999999999999</v>
      </c>
      <c r="F16" s="83"/>
      <c r="G16" s="84"/>
      <c r="H16" s="85"/>
      <c r="I16" s="86"/>
      <c r="J16" s="87"/>
      <c r="K16" s="88"/>
      <c r="L16" s="89"/>
      <c r="M16" s="90"/>
      <c r="N16" s="91"/>
      <c r="O16" s="92"/>
      <c r="P16" s="93"/>
      <c r="Q16" s="94"/>
      <c r="R16" s="95"/>
      <c r="S16" s="96"/>
      <c r="T16" s="85"/>
      <c r="U16" s="97">
        <f>SUM(F16:S16)</f>
        <v>0</v>
      </c>
      <c r="V16" s="98">
        <f>U16*D16</f>
        <v>0</v>
      </c>
      <c r="W16" s="99">
        <f>U16*2.5</f>
        <v>0</v>
      </c>
      <c r="X16" s="100">
        <f>U16*E16</f>
        <v>0</v>
      </c>
      <c r="Y16" s="22"/>
      <c r="Z16" s="11"/>
    </row>
    <row r="17" ht="16.5" customHeight="1">
      <c r="A17" s="78"/>
      <c r="B17" t="s" s="101">
        <v>43</v>
      </c>
      <c r="C17" t="s" s="102">
        <v>44</v>
      </c>
      <c r="D17" s="103">
        <v>40</v>
      </c>
      <c r="E17" s="104">
        <f>SUM(E10:E16)</f>
        <v>547.5</v>
      </c>
      <c r="F17" s="105"/>
      <c r="G17" s="106"/>
      <c r="H17" s="85"/>
      <c r="I17" s="107"/>
      <c r="J17" s="108"/>
      <c r="K17" s="109"/>
      <c r="L17" s="110"/>
      <c r="M17" s="111"/>
      <c r="N17" s="112"/>
      <c r="O17" s="92"/>
      <c r="P17" s="113"/>
      <c r="Q17" s="114"/>
      <c r="R17" s="115"/>
      <c r="S17" s="116"/>
      <c r="T17" s="85"/>
      <c r="U17" s="117">
        <f>SUM(F17:S17)</f>
        <v>0</v>
      </c>
      <c r="V17" s="118">
        <f>U17*D17</f>
        <v>0</v>
      </c>
      <c r="W17" s="119">
        <f>U17*19</f>
        <v>0</v>
      </c>
      <c r="X17" s="120">
        <f>U17*E17</f>
        <v>0</v>
      </c>
      <c r="Y17" s="22"/>
      <c r="Z17" s="11"/>
    </row>
    <row r="18" ht="15" customHeight="1">
      <c r="A18" s="8"/>
      <c r="B18" t="s" s="121">
        <v>45</v>
      </c>
      <c r="C18" t="s" s="122">
        <v>46</v>
      </c>
      <c r="D18" s="123">
        <v>21</v>
      </c>
      <c r="E18" s="124">
        <v>76.03</v>
      </c>
      <c r="F18" s="125"/>
      <c r="G18" s="126"/>
      <c r="H18" s="85"/>
      <c r="I18" s="127"/>
      <c r="J18" s="128"/>
      <c r="K18" s="129"/>
      <c r="L18" s="130"/>
      <c r="M18" s="131"/>
      <c r="N18" s="132"/>
      <c r="O18" s="92"/>
      <c r="P18" s="133"/>
      <c r="Q18" s="134"/>
      <c r="R18" s="135"/>
      <c r="S18" s="136"/>
      <c r="T18" s="85"/>
      <c r="U18" s="137">
        <f>SUM(F18:S18)</f>
        <v>0</v>
      </c>
      <c r="V18" s="138">
        <f>U18*D18</f>
        <v>0</v>
      </c>
      <c r="W18" s="139">
        <f>U18*0.9</f>
        <v>0</v>
      </c>
      <c r="X18" s="124">
        <f>U18*E18</f>
        <v>0</v>
      </c>
      <c r="Y18" s="22"/>
      <c r="Z18" s="11"/>
    </row>
    <row r="19" ht="15" customHeight="1">
      <c r="A19" s="8"/>
      <c r="B19" t="s" s="140">
        <v>47</v>
      </c>
      <c r="C19" t="s" s="80">
        <v>48</v>
      </c>
      <c r="D19" s="18">
        <v>16</v>
      </c>
      <c r="E19" s="100">
        <v>94.63</v>
      </c>
      <c r="F19" s="83"/>
      <c r="G19" s="84"/>
      <c r="H19" s="85"/>
      <c r="I19" s="86"/>
      <c r="J19" s="87"/>
      <c r="K19" s="88"/>
      <c r="L19" s="89"/>
      <c r="M19" s="90"/>
      <c r="N19" s="91"/>
      <c r="O19" s="92"/>
      <c r="P19" s="93"/>
      <c r="Q19" s="94"/>
      <c r="R19" s="95"/>
      <c r="S19" s="96"/>
      <c r="T19" s="85"/>
      <c r="U19" s="97">
        <f>SUM(F19:S19)</f>
        <v>0</v>
      </c>
      <c r="V19" s="98">
        <f>U19*D19</f>
        <v>0</v>
      </c>
      <c r="W19" s="99">
        <f>U19*1.7</f>
        <v>0</v>
      </c>
      <c r="X19" s="100">
        <f>U19*E19</f>
        <v>0</v>
      </c>
      <c r="Y19" s="22"/>
      <c r="Z19" s="11"/>
    </row>
    <row r="20" ht="15" customHeight="1">
      <c r="A20" s="8"/>
      <c r="B20" t="s" s="140">
        <v>49</v>
      </c>
      <c r="C20" t="s" s="80">
        <v>50</v>
      </c>
      <c r="D20" s="18">
        <v>4</v>
      </c>
      <c r="E20" s="100">
        <v>86.59999999999999</v>
      </c>
      <c r="F20" s="83"/>
      <c r="G20" s="84"/>
      <c r="H20" s="85"/>
      <c r="I20" s="86"/>
      <c r="J20" s="87"/>
      <c r="K20" s="88"/>
      <c r="L20" s="89"/>
      <c r="M20" s="90"/>
      <c r="N20" s="91"/>
      <c r="O20" s="92"/>
      <c r="P20" s="93"/>
      <c r="Q20" s="94"/>
      <c r="R20" s="95"/>
      <c r="S20" s="96"/>
      <c r="T20" s="85"/>
      <c r="U20" s="97">
        <f>SUM(F20:S20)</f>
        <v>0</v>
      </c>
      <c r="V20" s="98">
        <f>U20*D20</f>
        <v>0</v>
      </c>
      <c r="W20" s="99">
        <f>U20*2</f>
        <v>0</v>
      </c>
      <c r="X20" s="100">
        <f>U20*E20</f>
        <v>0</v>
      </c>
      <c r="Y20" s="22"/>
      <c r="Z20" s="11"/>
    </row>
    <row r="21" ht="15" customHeight="1">
      <c r="A21" s="8"/>
      <c r="B21" t="s" s="140">
        <v>51</v>
      </c>
      <c r="C21" t="s" s="80">
        <v>52</v>
      </c>
      <c r="D21" s="18">
        <v>4</v>
      </c>
      <c r="E21" s="100">
        <v>75.23999999999999</v>
      </c>
      <c r="F21" s="83"/>
      <c r="G21" s="84"/>
      <c r="H21" s="85"/>
      <c r="I21" s="86"/>
      <c r="J21" s="87"/>
      <c r="K21" s="88"/>
      <c r="L21" s="89"/>
      <c r="M21" s="90"/>
      <c r="N21" s="91"/>
      <c r="O21" s="92"/>
      <c r="P21" s="93"/>
      <c r="Q21" s="94"/>
      <c r="R21" s="95"/>
      <c r="S21" s="96"/>
      <c r="T21" s="85"/>
      <c r="U21" s="97">
        <f>SUM(F21:S21)</f>
        <v>0</v>
      </c>
      <c r="V21" s="98">
        <f>U21*D21</f>
        <v>0</v>
      </c>
      <c r="W21" s="99">
        <f>U21*1.7</f>
        <v>0</v>
      </c>
      <c r="X21" s="100">
        <f>U21*E21</f>
        <v>0</v>
      </c>
      <c r="Y21" s="22"/>
      <c r="Z21" s="11"/>
    </row>
    <row r="22" ht="15" customHeight="1">
      <c r="A22" s="8"/>
      <c r="B22" t="s" s="140">
        <v>53</v>
      </c>
      <c r="C22" t="s" s="80">
        <v>54</v>
      </c>
      <c r="D22" s="18">
        <v>4</v>
      </c>
      <c r="E22" s="100">
        <v>142.69</v>
      </c>
      <c r="F22" s="83"/>
      <c r="G22" s="84"/>
      <c r="H22" s="85"/>
      <c r="I22" s="86"/>
      <c r="J22" s="87"/>
      <c r="K22" s="88"/>
      <c r="L22" s="89"/>
      <c r="M22" s="90"/>
      <c r="N22" s="91"/>
      <c r="O22" s="92"/>
      <c r="P22" s="93"/>
      <c r="Q22" s="94"/>
      <c r="R22" s="95"/>
      <c r="S22" s="96"/>
      <c r="T22" s="85"/>
      <c r="U22" s="97">
        <f>SUM(F22:S22)</f>
        <v>0</v>
      </c>
      <c r="V22" s="98">
        <f>U22*D22</f>
        <v>0</v>
      </c>
      <c r="W22" s="99">
        <f>U22*4.1</f>
        <v>0</v>
      </c>
      <c r="X22" s="100">
        <f>U22*E22</f>
        <v>0</v>
      </c>
      <c r="Y22" s="22"/>
      <c r="Z22" s="11"/>
    </row>
    <row r="23" ht="15.75" customHeight="1">
      <c r="A23" s="78"/>
      <c r="B23" t="s" s="101">
        <v>55</v>
      </c>
      <c r="C23" t="s" s="102">
        <v>56</v>
      </c>
      <c r="D23" s="141">
        <v>49</v>
      </c>
      <c r="E23" s="120">
        <f>SUM(E18:E22)</f>
        <v>475.19</v>
      </c>
      <c r="F23" s="105"/>
      <c r="G23" s="106"/>
      <c r="H23" s="85"/>
      <c r="I23" s="107"/>
      <c r="J23" s="108"/>
      <c r="K23" s="109"/>
      <c r="L23" s="110"/>
      <c r="M23" s="111"/>
      <c r="N23" s="112"/>
      <c r="O23" s="92"/>
      <c r="P23" s="113"/>
      <c r="Q23" s="114"/>
      <c r="R23" s="115"/>
      <c r="S23" s="116"/>
      <c r="T23" s="85"/>
      <c r="U23" s="117">
        <f>SUM(F23:S23)</f>
        <v>0</v>
      </c>
      <c r="V23" s="118">
        <f>U23*D23</f>
        <v>0</v>
      </c>
      <c r="W23" s="119">
        <f>U23*10.4</f>
        <v>0</v>
      </c>
      <c r="X23" s="120">
        <f>U23*E23</f>
        <v>0</v>
      </c>
      <c r="Y23" s="22"/>
      <c r="Z23" s="11"/>
    </row>
    <row r="24" ht="15" customHeight="1">
      <c r="A24" s="8"/>
      <c r="B24" t="s" s="142">
        <v>57</v>
      </c>
      <c r="C24" t="s" s="122">
        <v>58</v>
      </c>
      <c r="D24" s="123">
        <v>20</v>
      </c>
      <c r="E24" s="143">
        <v>51.17</v>
      </c>
      <c r="F24" s="125"/>
      <c r="G24" s="126"/>
      <c r="H24" s="85"/>
      <c r="I24" s="127"/>
      <c r="J24" s="128"/>
      <c r="K24" s="129"/>
      <c r="L24" s="130"/>
      <c r="M24" s="131"/>
      <c r="N24" s="132"/>
      <c r="O24" s="92"/>
      <c r="P24" s="133"/>
      <c r="Q24" s="134"/>
      <c r="R24" s="135"/>
      <c r="S24" s="136"/>
      <c r="T24" s="85"/>
      <c r="U24" s="137">
        <f>SUM(F24:S24)</f>
        <v>0</v>
      </c>
      <c r="V24" s="138">
        <f>U24*D24</f>
        <v>0</v>
      </c>
      <c r="W24" s="139">
        <f>U24*0.7</f>
        <v>0</v>
      </c>
      <c r="X24" s="124">
        <f>U24*E24</f>
        <v>0</v>
      </c>
      <c r="Y24" s="22"/>
      <c r="Z24" s="11"/>
    </row>
    <row r="25" ht="15" customHeight="1">
      <c r="A25" s="8"/>
      <c r="B25" t="s" s="144">
        <v>59</v>
      </c>
      <c r="C25" t="s" s="80">
        <v>60</v>
      </c>
      <c r="D25" s="18">
        <v>9</v>
      </c>
      <c r="E25" s="145">
        <v>46.77</v>
      </c>
      <c r="F25" s="83"/>
      <c r="G25" s="84"/>
      <c r="H25" s="85"/>
      <c r="I25" s="86"/>
      <c r="J25" s="87"/>
      <c r="K25" s="88"/>
      <c r="L25" s="89"/>
      <c r="M25" s="90"/>
      <c r="N25" s="91"/>
      <c r="O25" s="92"/>
      <c r="P25" s="93"/>
      <c r="Q25" s="94"/>
      <c r="R25" s="95"/>
      <c r="S25" s="96"/>
      <c r="T25" s="85"/>
      <c r="U25" s="97">
        <f>SUM(F25:S25)</f>
        <v>0</v>
      </c>
      <c r="V25" s="98">
        <f>U25*D25</f>
        <v>0</v>
      </c>
      <c r="W25" s="99">
        <f>U25*1</f>
        <v>0</v>
      </c>
      <c r="X25" s="100">
        <f>U25*E25</f>
        <v>0</v>
      </c>
      <c r="Y25" s="22"/>
      <c r="Z25" s="11"/>
    </row>
    <row r="26" ht="15" customHeight="1">
      <c r="A26" s="8"/>
      <c r="B26" t="s" s="144">
        <v>61</v>
      </c>
      <c r="C26" t="s" s="80">
        <v>62</v>
      </c>
      <c r="D26" s="18">
        <v>8</v>
      </c>
      <c r="E26" s="145">
        <v>40.96</v>
      </c>
      <c r="F26" s="83"/>
      <c r="G26" s="84"/>
      <c r="H26" s="85"/>
      <c r="I26" s="86"/>
      <c r="J26" s="87"/>
      <c r="K26" s="88"/>
      <c r="L26" s="89"/>
      <c r="M26" s="90"/>
      <c r="N26" s="91"/>
      <c r="O26" s="92"/>
      <c r="P26" s="93"/>
      <c r="Q26" s="94"/>
      <c r="R26" s="95"/>
      <c r="S26" s="96"/>
      <c r="T26" s="85"/>
      <c r="U26" s="97">
        <f>SUM(F26:S26)</f>
        <v>0</v>
      </c>
      <c r="V26" s="98">
        <f>U26*D26</f>
        <v>0</v>
      </c>
      <c r="W26" s="99">
        <f>U26*0.8</f>
        <v>0</v>
      </c>
      <c r="X26" s="100">
        <f>U26*E26</f>
        <v>0</v>
      </c>
      <c r="Y26" s="22"/>
      <c r="Z26" s="11"/>
    </row>
    <row r="27" ht="15" customHeight="1">
      <c r="A27" s="8"/>
      <c r="B27" t="s" s="144">
        <v>63</v>
      </c>
      <c r="C27" t="s" s="80">
        <v>64</v>
      </c>
      <c r="D27" s="18">
        <v>5</v>
      </c>
      <c r="E27" s="145">
        <v>52.21</v>
      </c>
      <c r="F27" s="83"/>
      <c r="G27" s="84"/>
      <c r="H27" s="85"/>
      <c r="I27" s="86"/>
      <c r="J27" s="87"/>
      <c r="K27" s="88"/>
      <c r="L27" s="89"/>
      <c r="M27" s="90"/>
      <c r="N27" s="91"/>
      <c r="O27" s="92"/>
      <c r="P27" s="93"/>
      <c r="Q27" s="94"/>
      <c r="R27" s="95"/>
      <c r="S27" s="96"/>
      <c r="T27" s="85"/>
      <c r="U27" s="97">
        <f>SUM(F27:S27)</f>
        <v>0</v>
      </c>
      <c r="V27" s="98">
        <f>U27*D27</f>
        <v>0</v>
      </c>
      <c r="W27" s="99">
        <f>U27*1.3</f>
        <v>0</v>
      </c>
      <c r="X27" s="100">
        <f>U27*E27</f>
        <v>0</v>
      </c>
      <c r="Y27" s="22"/>
      <c r="Z27" s="11"/>
    </row>
    <row r="28" ht="15" customHeight="1">
      <c r="A28" s="8"/>
      <c r="B28" t="s" s="144">
        <v>65</v>
      </c>
      <c r="C28" t="s" s="80">
        <v>66</v>
      </c>
      <c r="D28" s="18">
        <v>5</v>
      </c>
      <c r="E28" s="145">
        <v>47.45</v>
      </c>
      <c r="F28" s="83"/>
      <c r="G28" s="84"/>
      <c r="H28" s="85"/>
      <c r="I28" s="86"/>
      <c r="J28" s="87"/>
      <c r="K28" s="88"/>
      <c r="L28" s="89"/>
      <c r="M28" s="90"/>
      <c r="N28" s="91"/>
      <c r="O28" s="92"/>
      <c r="P28" s="93"/>
      <c r="Q28" s="94"/>
      <c r="R28" s="95"/>
      <c r="S28" s="96"/>
      <c r="T28" s="85"/>
      <c r="U28" s="97">
        <f>SUM(F28:S28)</f>
        <v>0</v>
      </c>
      <c r="V28" s="98">
        <f>U28*D28</f>
        <v>0</v>
      </c>
      <c r="W28" s="99">
        <f>U28*1.1</f>
        <v>0</v>
      </c>
      <c r="X28" s="100">
        <f>U28*E28</f>
        <v>0</v>
      </c>
      <c r="Y28" s="22"/>
      <c r="Z28" s="11"/>
    </row>
    <row r="29" ht="15" customHeight="1">
      <c r="A29" s="8"/>
      <c r="B29" t="s" s="144">
        <v>67</v>
      </c>
      <c r="C29" t="s" s="80">
        <v>68</v>
      </c>
      <c r="D29" s="18">
        <v>5</v>
      </c>
      <c r="E29" s="145">
        <v>92.55</v>
      </c>
      <c r="F29" s="83"/>
      <c r="G29" s="84"/>
      <c r="H29" s="85"/>
      <c r="I29" s="86"/>
      <c r="J29" s="87"/>
      <c r="K29" s="88"/>
      <c r="L29" s="89"/>
      <c r="M29" s="90"/>
      <c r="N29" s="91"/>
      <c r="O29" s="92"/>
      <c r="P29" s="93"/>
      <c r="Q29" s="94"/>
      <c r="R29" s="95"/>
      <c r="S29" s="96"/>
      <c r="T29" s="85"/>
      <c r="U29" s="97">
        <f>SUM(F29:S29)</f>
        <v>0</v>
      </c>
      <c r="V29" s="98">
        <f>U29*D29</f>
        <v>0</v>
      </c>
      <c r="W29" s="99">
        <f>U29*2.2</f>
        <v>0</v>
      </c>
      <c r="X29" s="100">
        <f>U29*E29</f>
        <v>0</v>
      </c>
      <c r="Y29" s="22"/>
      <c r="Z29" s="11"/>
    </row>
    <row r="30" ht="15" customHeight="1">
      <c r="A30" s="8"/>
      <c r="B30" t="s" s="144">
        <v>69</v>
      </c>
      <c r="C30" t="s" s="80">
        <v>70</v>
      </c>
      <c r="D30" s="18">
        <v>5</v>
      </c>
      <c r="E30" s="145">
        <v>87.77</v>
      </c>
      <c r="F30" s="83"/>
      <c r="G30" s="84"/>
      <c r="H30" s="85"/>
      <c r="I30" s="86"/>
      <c r="J30" s="87"/>
      <c r="K30" s="88"/>
      <c r="L30" s="89"/>
      <c r="M30" s="90"/>
      <c r="N30" s="91"/>
      <c r="O30" s="92"/>
      <c r="P30" s="93"/>
      <c r="Q30" s="94"/>
      <c r="R30" s="95"/>
      <c r="S30" s="96"/>
      <c r="T30" s="85"/>
      <c r="U30" s="97">
        <f>SUM(F30:S30)</f>
        <v>0</v>
      </c>
      <c r="V30" s="98">
        <f>U30*D30</f>
        <v>0</v>
      </c>
      <c r="W30" s="99">
        <f>U30*2</f>
        <v>0</v>
      </c>
      <c r="X30" s="100">
        <f>U30*E30</f>
        <v>0</v>
      </c>
      <c r="Y30" s="22"/>
      <c r="Z30" s="11"/>
    </row>
    <row r="31" ht="15" customHeight="1">
      <c r="A31" s="8"/>
      <c r="B31" t="s" s="144">
        <v>71</v>
      </c>
      <c r="C31" t="s" s="80">
        <v>72</v>
      </c>
      <c r="D31" s="18">
        <v>1</v>
      </c>
      <c r="E31" s="145">
        <v>75.64</v>
      </c>
      <c r="F31" s="83"/>
      <c r="G31" s="84"/>
      <c r="H31" s="85"/>
      <c r="I31" s="86"/>
      <c r="J31" s="87"/>
      <c r="K31" s="88"/>
      <c r="L31" s="89"/>
      <c r="M31" s="90"/>
      <c r="N31" s="91"/>
      <c r="O31" s="92"/>
      <c r="P31" s="93"/>
      <c r="Q31" s="94"/>
      <c r="R31" s="95"/>
      <c r="S31" s="96"/>
      <c r="T31" s="85"/>
      <c r="U31" s="97">
        <f>SUM(F31:S31)</f>
        <v>0</v>
      </c>
      <c r="V31" s="98">
        <f>U31*D31</f>
        <v>0</v>
      </c>
      <c r="W31" s="99">
        <f>U31*2.3</f>
        <v>0</v>
      </c>
      <c r="X31" s="100">
        <f>U31*E31</f>
        <v>0</v>
      </c>
      <c r="Y31" s="22"/>
      <c r="Z31" s="11"/>
    </row>
    <row r="32" ht="15.75" customHeight="1">
      <c r="A32" s="78"/>
      <c r="B32" t="s" s="146">
        <v>73</v>
      </c>
      <c r="C32" t="s" s="80">
        <v>74</v>
      </c>
      <c r="D32" s="18">
        <v>58</v>
      </c>
      <c r="E32" s="145">
        <f>SUM(E24:E31)</f>
        <v>494.52</v>
      </c>
      <c r="F32" s="83"/>
      <c r="G32" s="84"/>
      <c r="H32" s="85"/>
      <c r="I32" s="86"/>
      <c r="J32" s="87"/>
      <c r="K32" s="88"/>
      <c r="L32" s="89"/>
      <c r="M32" s="90"/>
      <c r="N32" s="91"/>
      <c r="O32" s="92"/>
      <c r="P32" s="93"/>
      <c r="Q32" s="94"/>
      <c r="R32" s="95"/>
      <c r="S32" s="96"/>
      <c r="T32" s="85"/>
      <c r="U32" s="97">
        <f>SUM(F32:S32)</f>
        <v>0</v>
      </c>
      <c r="V32" s="98">
        <f>U32*D32</f>
        <v>0</v>
      </c>
      <c r="W32" s="99">
        <f>U32*11.4</f>
        <v>0</v>
      </c>
      <c r="X32" s="100">
        <f>U32*E32</f>
        <v>0</v>
      </c>
      <c r="Y32" s="22"/>
      <c r="Z32" s="11"/>
    </row>
    <row r="33" ht="15.75" customHeight="1" hidden="1">
      <c r="A33" s="8"/>
      <c r="B33" t="s" s="144">
        <v>75</v>
      </c>
      <c r="C33" t="s" s="147">
        <v>76</v>
      </c>
      <c r="D33" s="18">
        <v>11</v>
      </c>
      <c r="E33" s="148"/>
      <c r="F33" s="83"/>
      <c r="G33" s="84"/>
      <c r="H33" s="85"/>
      <c r="I33" s="86"/>
      <c r="J33" s="87"/>
      <c r="K33" s="88"/>
      <c r="L33" s="89"/>
      <c r="M33" s="90"/>
      <c r="N33" s="91"/>
      <c r="O33" s="92"/>
      <c r="P33" s="93"/>
      <c r="Q33" s="94"/>
      <c r="R33" s="95"/>
      <c r="S33" s="96"/>
      <c r="T33" s="85"/>
      <c r="U33" s="97">
        <f>SUM(F33:S33)</f>
        <v>0</v>
      </c>
      <c r="V33" s="98">
        <f>U33*D33</f>
        <v>0</v>
      </c>
      <c r="W33" s="99">
        <f>U33*11.4</f>
        <v>0</v>
      </c>
      <c r="X33" s="100">
        <f>U33*E33</f>
        <v>0</v>
      </c>
      <c r="Y33" s="22"/>
      <c r="Z33" s="11"/>
    </row>
    <row r="34" ht="15.75" customHeight="1" hidden="1">
      <c r="A34" s="8"/>
      <c r="B34" t="s" s="144">
        <v>77</v>
      </c>
      <c r="C34" t="s" s="147">
        <v>78</v>
      </c>
      <c r="D34" s="18">
        <v>5</v>
      </c>
      <c r="E34" s="148"/>
      <c r="F34" s="83"/>
      <c r="G34" s="84"/>
      <c r="H34" s="85"/>
      <c r="I34" s="86"/>
      <c r="J34" s="87"/>
      <c r="K34" s="88"/>
      <c r="L34" s="89"/>
      <c r="M34" s="90"/>
      <c r="N34" s="91"/>
      <c r="O34" s="92"/>
      <c r="P34" s="93"/>
      <c r="Q34" s="94"/>
      <c r="R34" s="95"/>
      <c r="S34" s="96"/>
      <c r="T34" s="85"/>
      <c r="U34" s="97">
        <f>SUM(F34:S34)</f>
        <v>0</v>
      </c>
      <c r="V34" s="98">
        <f>U34*D34</f>
        <v>0</v>
      </c>
      <c r="W34" s="99">
        <f>U34*11.4</f>
        <v>0</v>
      </c>
      <c r="X34" s="100">
        <f>U34*E34</f>
        <v>0</v>
      </c>
      <c r="Y34" s="22"/>
      <c r="Z34" s="11"/>
    </row>
    <row r="35" ht="15.75" customHeight="1" hidden="1">
      <c r="A35" s="8"/>
      <c r="B35" t="s" s="144">
        <v>79</v>
      </c>
      <c r="C35" t="s" s="147">
        <v>80</v>
      </c>
      <c r="D35" s="18">
        <v>6</v>
      </c>
      <c r="E35" s="148"/>
      <c r="F35" s="83"/>
      <c r="G35" s="84"/>
      <c r="H35" s="85"/>
      <c r="I35" s="86"/>
      <c r="J35" s="87"/>
      <c r="K35" s="88"/>
      <c r="L35" s="89"/>
      <c r="M35" s="90"/>
      <c r="N35" s="91"/>
      <c r="O35" s="92"/>
      <c r="P35" s="93"/>
      <c r="Q35" s="94"/>
      <c r="R35" s="95"/>
      <c r="S35" s="96"/>
      <c r="T35" s="85"/>
      <c r="U35" s="97">
        <f>SUM(F35:S35)</f>
        <v>0</v>
      </c>
      <c r="V35" s="98">
        <f>U35*D35</f>
        <v>0</v>
      </c>
      <c r="W35" s="99">
        <f>U35*11.4</f>
        <v>0</v>
      </c>
      <c r="X35" s="100">
        <f>U35*E35</f>
        <v>0</v>
      </c>
      <c r="Y35" s="22"/>
      <c r="Z35" s="11"/>
    </row>
    <row r="36" ht="15.75" customHeight="1" hidden="1">
      <c r="A36" s="8"/>
      <c r="B36" t="s" s="144">
        <v>81</v>
      </c>
      <c r="C36" t="s" s="147">
        <v>82</v>
      </c>
      <c r="D36" s="18">
        <v>3</v>
      </c>
      <c r="E36" s="148"/>
      <c r="F36" s="83"/>
      <c r="G36" s="84"/>
      <c r="H36" s="85"/>
      <c r="I36" s="86"/>
      <c r="J36" s="87"/>
      <c r="K36" s="88"/>
      <c r="L36" s="89"/>
      <c r="M36" s="90"/>
      <c r="N36" s="91"/>
      <c r="O36" s="92"/>
      <c r="P36" s="93"/>
      <c r="Q36" s="94"/>
      <c r="R36" s="95"/>
      <c r="S36" s="96"/>
      <c r="T36" s="85"/>
      <c r="U36" s="97">
        <f>SUM(F36:S36)</f>
        <v>0</v>
      </c>
      <c r="V36" s="98">
        <f>U36*D36</f>
        <v>0</v>
      </c>
      <c r="W36" s="99">
        <f>U36*11.4</f>
        <v>0</v>
      </c>
      <c r="X36" s="100">
        <f>U36*E36</f>
        <v>0</v>
      </c>
      <c r="Y36" s="22"/>
      <c r="Z36" s="11"/>
    </row>
    <row r="37" ht="15.75" customHeight="1" hidden="1">
      <c r="A37" s="8"/>
      <c r="B37" t="s" s="144">
        <v>83</v>
      </c>
      <c r="C37" t="s" s="147">
        <v>84</v>
      </c>
      <c r="D37" s="18">
        <v>3</v>
      </c>
      <c r="E37" s="148"/>
      <c r="F37" s="83"/>
      <c r="G37" s="84"/>
      <c r="H37" s="85"/>
      <c r="I37" s="86"/>
      <c r="J37" s="87"/>
      <c r="K37" s="88"/>
      <c r="L37" s="89"/>
      <c r="M37" s="90"/>
      <c r="N37" s="91"/>
      <c r="O37" s="92"/>
      <c r="P37" s="93"/>
      <c r="Q37" s="94"/>
      <c r="R37" s="95"/>
      <c r="S37" s="96"/>
      <c r="T37" s="85"/>
      <c r="U37" s="97">
        <f>SUM(F37:S37)</f>
        <v>0</v>
      </c>
      <c r="V37" s="98">
        <f>U37*D37</f>
        <v>0</v>
      </c>
      <c r="W37" s="99">
        <f>U37*11.4</f>
        <v>0</v>
      </c>
      <c r="X37" s="100">
        <f>U37*E37</f>
        <v>0</v>
      </c>
      <c r="Y37" s="22"/>
      <c r="Z37" s="11"/>
    </row>
    <row r="38" ht="15.75" customHeight="1" hidden="1">
      <c r="A38" s="8"/>
      <c r="B38" t="s" s="144">
        <v>85</v>
      </c>
      <c r="C38" t="s" s="147">
        <v>86</v>
      </c>
      <c r="D38" s="18">
        <v>1</v>
      </c>
      <c r="E38" s="148"/>
      <c r="F38" s="83"/>
      <c r="G38" s="84"/>
      <c r="H38" s="85"/>
      <c r="I38" s="86"/>
      <c r="J38" s="87"/>
      <c r="K38" s="88"/>
      <c r="L38" s="89"/>
      <c r="M38" s="90"/>
      <c r="N38" s="91"/>
      <c r="O38" s="92"/>
      <c r="P38" s="93"/>
      <c r="Q38" s="94"/>
      <c r="R38" s="95"/>
      <c r="S38" s="96"/>
      <c r="T38" s="85"/>
      <c r="U38" s="97">
        <f>SUM(F38:S38)</f>
        <v>0</v>
      </c>
      <c r="V38" s="98">
        <f>U38*D38</f>
        <v>0</v>
      </c>
      <c r="W38" s="99">
        <f>U38*11.4</f>
        <v>0</v>
      </c>
      <c r="X38" s="100">
        <f>U38*E38</f>
        <v>0</v>
      </c>
      <c r="Y38" s="22"/>
      <c r="Z38" s="11"/>
    </row>
    <row r="39" ht="15.75" customHeight="1" hidden="1">
      <c r="A39" s="8"/>
      <c r="B39" t="s" s="144">
        <v>87</v>
      </c>
      <c r="C39" t="s" s="147">
        <v>88</v>
      </c>
      <c r="D39" s="18">
        <v>1</v>
      </c>
      <c r="E39" s="148"/>
      <c r="F39" s="83"/>
      <c r="G39" s="84"/>
      <c r="H39" s="85"/>
      <c r="I39" s="86"/>
      <c r="J39" s="87"/>
      <c r="K39" s="88"/>
      <c r="L39" s="89"/>
      <c r="M39" s="90"/>
      <c r="N39" s="91"/>
      <c r="O39" s="92"/>
      <c r="P39" s="93"/>
      <c r="Q39" s="94"/>
      <c r="R39" s="95"/>
      <c r="S39" s="96"/>
      <c r="T39" s="85"/>
      <c r="U39" s="97">
        <f>SUM(F39:S39)</f>
        <v>0</v>
      </c>
      <c r="V39" s="98">
        <f>U39*D39</f>
        <v>0</v>
      </c>
      <c r="W39" s="99">
        <f>U39*11.4</f>
        <v>0</v>
      </c>
      <c r="X39" s="100">
        <f>U39*E39</f>
        <v>0</v>
      </c>
      <c r="Y39" s="22"/>
      <c r="Z39" s="11"/>
    </row>
    <row r="40" ht="15" customHeight="1" hidden="1">
      <c r="A40" s="8"/>
      <c r="B40" t="s" s="144">
        <v>89</v>
      </c>
      <c r="C40" t="s" s="147">
        <v>90</v>
      </c>
      <c r="D40" s="18">
        <v>31</v>
      </c>
      <c r="E40" s="148"/>
      <c r="F40" s="83"/>
      <c r="G40" s="84"/>
      <c r="H40" s="85"/>
      <c r="I40" s="86"/>
      <c r="J40" s="87"/>
      <c r="K40" s="88"/>
      <c r="L40" s="89"/>
      <c r="M40" s="90"/>
      <c r="N40" s="91"/>
      <c r="O40" s="92"/>
      <c r="P40" s="93"/>
      <c r="Q40" s="94"/>
      <c r="R40" s="95"/>
      <c r="S40" s="96"/>
      <c r="T40" s="85"/>
      <c r="U40" s="97">
        <f>SUM(F40:S40)</f>
        <v>0</v>
      </c>
      <c r="V40" s="98">
        <f>U40*D40</f>
        <v>0</v>
      </c>
      <c r="W40" s="99">
        <f>U40*11.4</f>
        <v>0</v>
      </c>
      <c r="X40" s="100">
        <f>U40*E40</f>
        <v>0</v>
      </c>
      <c r="Y40" s="22"/>
      <c r="Z40" s="11"/>
    </row>
    <row r="41" ht="15" customHeight="1">
      <c r="A41" s="78"/>
      <c r="B41" t="s" s="79">
        <v>75</v>
      </c>
      <c r="C41" t="s" s="147">
        <v>76</v>
      </c>
      <c r="D41" s="18">
        <v>11</v>
      </c>
      <c r="E41" s="100">
        <v>110.04</v>
      </c>
      <c r="F41" s="83"/>
      <c r="G41" s="84"/>
      <c r="H41" s="85"/>
      <c r="I41" s="86"/>
      <c r="J41" s="87"/>
      <c r="K41" s="88"/>
      <c r="L41" s="89"/>
      <c r="M41" s="90"/>
      <c r="N41" s="91"/>
      <c r="O41" s="92"/>
      <c r="P41" s="93"/>
      <c r="Q41" s="94"/>
      <c r="R41" s="95"/>
      <c r="S41" s="96"/>
      <c r="T41" s="85"/>
      <c r="U41" s="97">
        <f>SUM(F41:S41)</f>
        <v>0</v>
      </c>
      <c r="V41" s="98">
        <f>U41*D41</f>
        <v>0</v>
      </c>
      <c r="W41" s="99">
        <f>U41*3.75</f>
        <v>0</v>
      </c>
      <c r="X41" s="100">
        <f>U41*E41</f>
        <v>0</v>
      </c>
      <c r="Y41" s="22"/>
      <c r="Z41" s="11"/>
    </row>
    <row r="42" ht="15" customHeight="1">
      <c r="A42" s="78"/>
      <c r="B42" t="s" s="79">
        <v>77</v>
      </c>
      <c r="C42" t="s" s="147">
        <v>78</v>
      </c>
      <c r="D42" s="18">
        <v>5</v>
      </c>
      <c r="E42" s="100">
        <v>106.21</v>
      </c>
      <c r="F42" s="83"/>
      <c r="G42" s="84"/>
      <c r="H42" s="85"/>
      <c r="I42" s="86"/>
      <c r="J42" s="87"/>
      <c r="K42" s="88"/>
      <c r="L42" s="89"/>
      <c r="M42" s="90"/>
      <c r="N42" s="91"/>
      <c r="O42" s="92"/>
      <c r="P42" s="93"/>
      <c r="Q42" s="94"/>
      <c r="R42" s="95"/>
      <c r="S42" s="96"/>
      <c r="T42" s="85"/>
      <c r="U42" s="97">
        <f>SUM(F42:S42)</f>
        <v>0</v>
      </c>
      <c r="V42" s="98">
        <f>U42*D42</f>
        <v>0</v>
      </c>
      <c r="W42" s="99">
        <f>U42*3.65</f>
        <v>0</v>
      </c>
      <c r="X42" s="100">
        <f>U42*E42</f>
        <v>0</v>
      </c>
      <c r="Y42" s="22"/>
      <c r="Z42" s="11"/>
    </row>
    <row r="43" ht="15" customHeight="1">
      <c r="A43" s="78"/>
      <c r="B43" t="s" s="79">
        <v>79</v>
      </c>
      <c r="C43" t="s" s="147">
        <v>80</v>
      </c>
      <c r="D43" s="18">
        <v>6</v>
      </c>
      <c r="E43" s="100">
        <v>97.91</v>
      </c>
      <c r="F43" s="83"/>
      <c r="G43" s="84"/>
      <c r="H43" s="85"/>
      <c r="I43" s="86"/>
      <c r="J43" s="87"/>
      <c r="K43" s="88"/>
      <c r="L43" s="89"/>
      <c r="M43" s="90"/>
      <c r="N43" s="91"/>
      <c r="O43" s="92"/>
      <c r="P43" s="93"/>
      <c r="Q43" s="94"/>
      <c r="R43" s="95"/>
      <c r="S43" s="96"/>
      <c r="T43" s="85"/>
      <c r="U43" s="97">
        <f>SUM(F43:S43)</f>
        <v>0</v>
      </c>
      <c r="V43" s="98">
        <f>U43*D43</f>
        <v>0</v>
      </c>
      <c r="W43" s="99">
        <f>U43*3.2</f>
        <v>0</v>
      </c>
      <c r="X43" s="100">
        <f>U43*E43</f>
        <v>0</v>
      </c>
      <c r="Y43" s="22"/>
      <c r="Z43" s="11"/>
    </row>
    <row r="44" ht="15" customHeight="1">
      <c r="A44" s="78"/>
      <c r="B44" t="s" s="79">
        <v>81</v>
      </c>
      <c r="C44" t="s" s="147">
        <v>82</v>
      </c>
      <c r="D44" s="18">
        <v>3</v>
      </c>
      <c r="E44" s="100">
        <v>95.89</v>
      </c>
      <c r="F44" s="83"/>
      <c r="G44" s="84"/>
      <c r="H44" s="85"/>
      <c r="I44" s="86"/>
      <c r="J44" s="87"/>
      <c r="K44" s="88"/>
      <c r="L44" s="89"/>
      <c r="M44" s="90"/>
      <c r="N44" s="91"/>
      <c r="O44" s="92"/>
      <c r="P44" s="93"/>
      <c r="Q44" s="94"/>
      <c r="R44" s="95"/>
      <c r="S44" s="96"/>
      <c r="T44" s="85"/>
      <c r="U44" s="97">
        <f>SUM(F44:S44)</f>
        <v>0</v>
      </c>
      <c r="V44" s="98">
        <f>U44*D44</f>
        <v>0</v>
      </c>
      <c r="W44" s="99">
        <f>U44*2.8</f>
        <v>0</v>
      </c>
      <c r="X44" s="100">
        <f>U44*E44</f>
        <v>0</v>
      </c>
      <c r="Y44" s="22"/>
      <c r="Z44" s="11"/>
    </row>
    <row r="45" ht="15" customHeight="1">
      <c r="A45" s="78"/>
      <c r="B45" t="s" s="79">
        <v>83</v>
      </c>
      <c r="C45" t="s" s="147">
        <v>84</v>
      </c>
      <c r="D45" s="18">
        <v>3</v>
      </c>
      <c r="E45" s="100">
        <v>104.09</v>
      </c>
      <c r="F45" s="83"/>
      <c r="G45" s="84"/>
      <c r="H45" s="85"/>
      <c r="I45" s="86"/>
      <c r="J45" s="87"/>
      <c r="K45" s="88"/>
      <c r="L45" s="89"/>
      <c r="M45" s="90"/>
      <c r="N45" s="91"/>
      <c r="O45" s="92"/>
      <c r="P45" s="93"/>
      <c r="Q45" s="94"/>
      <c r="R45" s="95"/>
      <c r="S45" s="96"/>
      <c r="T45" s="85"/>
      <c r="U45" s="97">
        <f>SUM(F45:S45)</f>
        <v>0</v>
      </c>
      <c r="V45" s="98">
        <f>U45*D45</f>
        <v>0</v>
      </c>
      <c r="W45" s="99">
        <f>U45*3.15</f>
        <v>0</v>
      </c>
      <c r="X45" s="100">
        <f>U45*E45</f>
        <v>0</v>
      </c>
      <c r="Y45" s="22"/>
      <c r="Z45" s="11"/>
    </row>
    <row r="46" ht="15" customHeight="1">
      <c r="A46" s="78"/>
      <c r="B46" t="s" s="79">
        <v>85</v>
      </c>
      <c r="C46" t="s" s="147">
        <v>86</v>
      </c>
      <c r="D46" s="18">
        <v>1</v>
      </c>
      <c r="E46" s="100">
        <v>93.23</v>
      </c>
      <c r="F46" s="83"/>
      <c r="G46" s="84"/>
      <c r="H46" s="85"/>
      <c r="I46" s="86"/>
      <c r="J46" s="87"/>
      <c r="K46" s="88"/>
      <c r="L46" s="89"/>
      <c r="M46" s="90"/>
      <c r="N46" s="91"/>
      <c r="O46" s="92"/>
      <c r="P46" s="93"/>
      <c r="Q46" s="94"/>
      <c r="R46" s="95"/>
      <c r="S46" s="96"/>
      <c r="T46" s="85"/>
      <c r="U46" s="97">
        <f>SUM(F46:S46)</f>
        <v>0</v>
      </c>
      <c r="V46" s="98">
        <f>U46*D46</f>
        <v>0</v>
      </c>
      <c r="W46" s="99">
        <f>U46*2.8</f>
        <v>0</v>
      </c>
      <c r="X46" s="100">
        <f>U46*E46</f>
        <v>0</v>
      </c>
      <c r="Y46" s="22"/>
      <c r="Z46" s="11"/>
    </row>
    <row r="47" ht="15" customHeight="1">
      <c r="A47" s="78"/>
      <c r="B47" t="s" s="79">
        <v>87</v>
      </c>
      <c r="C47" t="s" s="147">
        <v>88</v>
      </c>
      <c r="D47" s="18">
        <v>1</v>
      </c>
      <c r="E47" s="100">
        <v>81.48999999999999</v>
      </c>
      <c r="F47" s="83"/>
      <c r="G47" s="84"/>
      <c r="H47" s="85"/>
      <c r="I47" s="86"/>
      <c r="J47" s="87"/>
      <c r="K47" s="88"/>
      <c r="L47" s="89"/>
      <c r="M47" s="90"/>
      <c r="N47" s="91"/>
      <c r="O47" s="92"/>
      <c r="P47" s="93"/>
      <c r="Q47" s="94"/>
      <c r="R47" s="95"/>
      <c r="S47" s="96"/>
      <c r="T47" s="85"/>
      <c r="U47" s="97">
        <f>SUM(F47:S47)</f>
        <v>0</v>
      </c>
      <c r="V47" s="98">
        <f>U47*D47</f>
        <v>0</v>
      </c>
      <c r="W47" s="99">
        <f>U47*2.3</f>
        <v>0</v>
      </c>
      <c r="X47" s="100">
        <f>U47*E47</f>
        <v>0</v>
      </c>
      <c r="Y47" s="22"/>
      <c r="Z47" s="11"/>
    </row>
    <row r="48" ht="15.75" customHeight="1">
      <c r="A48" s="78"/>
      <c r="B48" t="s" s="101">
        <v>91</v>
      </c>
      <c r="C48" t="s" s="149">
        <v>90</v>
      </c>
      <c r="D48" s="141">
        <v>30</v>
      </c>
      <c r="E48" s="120">
        <f>SUM(E41:E47)</f>
        <v>688.86</v>
      </c>
      <c r="F48" s="105"/>
      <c r="G48" s="106"/>
      <c r="H48" s="85"/>
      <c r="I48" s="107"/>
      <c r="J48" s="108"/>
      <c r="K48" s="109"/>
      <c r="L48" s="110"/>
      <c r="M48" s="111"/>
      <c r="N48" s="112"/>
      <c r="O48" s="92"/>
      <c r="P48" s="113"/>
      <c r="Q48" s="114"/>
      <c r="R48" s="115"/>
      <c r="S48" s="116"/>
      <c r="T48" s="85"/>
      <c r="U48" s="117">
        <f>SUM(F48:S48)</f>
        <v>0</v>
      </c>
      <c r="V48" s="118">
        <f>U48*D48</f>
        <v>0</v>
      </c>
      <c r="W48" s="119">
        <f>U48*22</f>
        <v>0</v>
      </c>
      <c r="X48" s="120">
        <f>U48*E48</f>
        <v>0</v>
      </c>
      <c r="Y48" s="22"/>
      <c r="Z48" s="11"/>
    </row>
    <row r="49" ht="15" customHeight="1">
      <c r="A49" s="78"/>
      <c r="B49" t="s" s="150">
        <v>92</v>
      </c>
      <c r="C49" t="s" s="151">
        <v>93</v>
      </c>
      <c r="D49" s="123">
        <v>14</v>
      </c>
      <c r="E49" s="124">
        <v>79.13</v>
      </c>
      <c r="F49" s="125"/>
      <c r="G49" s="126"/>
      <c r="H49" s="85"/>
      <c r="I49" s="127"/>
      <c r="J49" s="128"/>
      <c r="K49" s="129"/>
      <c r="L49" s="130"/>
      <c r="M49" s="131"/>
      <c r="N49" s="132"/>
      <c r="O49" s="92"/>
      <c r="P49" s="133"/>
      <c r="Q49" s="134"/>
      <c r="R49" s="135"/>
      <c r="S49" s="136"/>
      <c r="T49" s="85"/>
      <c r="U49" s="137">
        <f>SUM(F49:S49)</f>
        <v>0</v>
      </c>
      <c r="V49" s="138">
        <f>U49*D49</f>
        <v>0</v>
      </c>
      <c r="W49" s="139">
        <f>U49*1.5</f>
        <v>0</v>
      </c>
      <c r="X49" s="124">
        <f>U49*E49</f>
        <v>0</v>
      </c>
      <c r="Y49" s="22"/>
      <c r="Z49" s="11"/>
    </row>
    <row r="50" ht="15.75" customHeight="1">
      <c r="A50" s="78"/>
      <c r="B50" t="s" s="152">
        <v>94</v>
      </c>
      <c r="C50" t="s" s="147">
        <v>95</v>
      </c>
      <c r="D50" s="18">
        <v>7</v>
      </c>
      <c r="E50" s="100">
        <v>85.38</v>
      </c>
      <c r="F50" s="83"/>
      <c r="G50" s="84"/>
      <c r="H50" s="85"/>
      <c r="I50" s="86"/>
      <c r="J50" s="87"/>
      <c r="K50" s="88"/>
      <c r="L50" s="89"/>
      <c r="M50" s="153"/>
      <c r="N50" s="91"/>
      <c r="O50" s="92"/>
      <c r="P50" s="93"/>
      <c r="Q50" s="94"/>
      <c r="R50" s="95"/>
      <c r="S50" s="96"/>
      <c r="T50" s="85"/>
      <c r="U50" s="97">
        <f>SUM(F50:S50)</f>
        <v>0</v>
      </c>
      <c r="V50" s="98">
        <f>U50*D50</f>
        <v>0</v>
      </c>
      <c r="W50" s="99">
        <f>U50*2</f>
        <v>0</v>
      </c>
      <c r="X50" s="100">
        <f>U50*E50</f>
        <v>0</v>
      </c>
      <c r="Y50" s="22"/>
      <c r="Z50" s="11"/>
    </row>
    <row r="51" ht="15.75" customHeight="1">
      <c r="A51" s="78"/>
      <c r="B51" t="s" s="154">
        <v>96</v>
      </c>
      <c r="C51" t="s" s="149">
        <v>97</v>
      </c>
      <c r="D51" s="141">
        <v>21</v>
      </c>
      <c r="E51" s="120">
        <f>SUM(E49:E50)</f>
        <v>164.51</v>
      </c>
      <c r="F51" s="105"/>
      <c r="G51" s="106"/>
      <c r="H51" s="85"/>
      <c r="I51" s="107"/>
      <c r="J51" s="108"/>
      <c r="K51" s="109"/>
      <c r="L51" s="110"/>
      <c r="M51" s="155"/>
      <c r="N51" s="112"/>
      <c r="O51" s="92"/>
      <c r="P51" s="113"/>
      <c r="Q51" s="114"/>
      <c r="R51" s="115"/>
      <c r="S51" s="116"/>
      <c r="T51" s="85"/>
      <c r="U51" s="117">
        <f>SUM(F51:S51)</f>
        <v>0</v>
      </c>
      <c r="V51" s="118">
        <f>U51*D51</f>
        <v>0</v>
      </c>
      <c r="W51" s="119">
        <f>U51*4</f>
        <v>0</v>
      </c>
      <c r="X51" s="120">
        <f>U51*E51</f>
        <v>0</v>
      </c>
      <c r="Y51" s="22"/>
      <c r="Z51" s="11"/>
    </row>
    <row r="52" ht="15" customHeight="1">
      <c r="A52" s="78"/>
      <c r="B52" t="s" s="150">
        <v>98</v>
      </c>
      <c r="C52" t="s" s="151">
        <v>99</v>
      </c>
      <c r="D52" s="123">
        <v>15</v>
      </c>
      <c r="E52" s="124">
        <v>82.45</v>
      </c>
      <c r="F52" s="125"/>
      <c r="G52" s="126"/>
      <c r="H52" s="85"/>
      <c r="I52" s="127"/>
      <c r="J52" s="128"/>
      <c r="K52" s="129"/>
      <c r="L52" s="130"/>
      <c r="M52" s="131"/>
      <c r="N52" s="132"/>
      <c r="O52" s="92"/>
      <c r="P52" s="133"/>
      <c r="Q52" s="134"/>
      <c r="R52" s="135"/>
      <c r="S52" s="136"/>
      <c r="T52" s="85"/>
      <c r="U52" s="137">
        <f>SUM(F52:S52)</f>
        <v>0</v>
      </c>
      <c r="V52" s="138">
        <f>U52*D52</f>
        <v>0</v>
      </c>
      <c r="W52" s="139">
        <f>U52*2.4</f>
        <v>0</v>
      </c>
      <c r="X52" s="124">
        <f>U52*E52</f>
        <v>0</v>
      </c>
      <c r="Y52" s="22"/>
      <c r="Z52" t="s" s="156">
        <v>19</v>
      </c>
    </row>
    <row r="53" ht="15" customHeight="1">
      <c r="A53" s="78"/>
      <c r="B53" t="s" s="79">
        <v>100</v>
      </c>
      <c r="C53" t="s" s="147">
        <v>101</v>
      </c>
      <c r="D53" s="18">
        <v>6</v>
      </c>
      <c r="E53" s="100">
        <v>69.83</v>
      </c>
      <c r="F53" s="83"/>
      <c r="G53" s="84"/>
      <c r="H53" s="85"/>
      <c r="I53" s="86"/>
      <c r="J53" s="87"/>
      <c r="K53" s="88"/>
      <c r="L53" s="89"/>
      <c r="M53" s="90"/>
      <c r="N53" s="91"/>
      <c r="O53" s="92"/>
      <c r="P53" s="93"/>
      <c r="Q53" s="94"/>
      <c r="R53" s="95"/>
      <c r="S53" s="96"/>
      <c r="T53" s="85"/>
      <c r="U53" s="97">
        <f>SUM(F53:S53)</f>
        <v>0</v>
      </c>
      <c r="V53" s="98">
        <f>U53*D53</f>
        <v>0</v>
      </c>
      <c r="W53" s="99">
        <f>U53*2.2</f>
        <v>0</v>
      </c>
      <c r="X53" s="100">
        <f>U53*E53</f>
        <v>0</v>
      </c>
      <c r="Y53" s="22"/>
      <c r="Z53" s="11"/>
    </row>
    <row r="54" ht="15" customHeight="1">
      <c r="A54" s="78"/>
      <c r="B54" t="s" s="79">
        <v>102</v>
      </c>
      <c r="C54" t="s" s="147">
        <v>103</v>
      </c>
      <c r="D54" s="18">
        <v>6</v>
      </c>
      <c r="E54" s="100">
        <v>67.55</v>
      </c>
      <c r="F54" s="83"/>
      <c r="G54" s="84"/>
      <c r="H54" s="85"/>
      <c r="I54" s="86"/>
      <c r="J54" s="87"/>
      <c r="K54" s="88"/>
      <c r="L54" s="89"/>
      <c r="M54" s="90"/>
      <c r="N54" s="91"/>
      <c r="O54" s="92"/>
      <c r="P54" s="93"/>
      <c r="Q54" s="94"/>
      <c r="R54" s="95"/>
      <c r="S54" s="96"/>
      <c r="T54" s="85"/>
      <c r="U54" s="97">
        <f>SUM(F54:S54)</f>
        <v>0</v>
      </c>
      <c r="V54" s="98">
        <f>U54*D54</f>
        <v>0</v>
      </c>
      <c r="W54" s="99">
        <f>U54*2.1</f>
        <v>0</v>
      </c>
      <c r="X54" s="100">
        <f>U54*E54</f>
        <v>0</v>
      </c>
      <c r="Y54" s="22"/>
      <c r="Z54" s="11"/>
    </row>
    <row r="55" ht="15" customHeight="1">
      <c r="A55" s="78"/>
      <c r="B55" t="s" s="79">
        <v>104</v>
      </c>
      <c r="C55" t="s" s="147">
        <v>105</v>
      </c>
      <c r="D55" s="18">
        <v>5</v>
      </c>
      <c r="E55" s="100">
        <v>93.56999999999999</v>
      </c>
      <c r="F55" s="83"/>
      <c r="G55" s="84"/>
      <c r="H55" s="85"/>
      <c r="I55" s="86"/>
      <c r="J55" s="87"/>
      <c r="K55" s="88"/>
      <c r="L55" s="89"/>
      <c r="M55" s="90"/>
      <c r="N55" s="91"/>
      <c r="O55" s="92"/>
      <c r="P55" s="93"/>
      <c r="Q55" s="94"/>
      <c r="R55" s="95"/>
      <c r="S55" s="96"/>
      <c r="T55" s="85"/>
      <c r="U55" s="97">
        <f>SUM(F55:S55)</f>
        <v>0</v>
      </c>
      <c r="V55" s="98">
        <f>U55*D55</f>
        <v>0</v>
      </c>
      <c r="W55" s="99">
        <f>U55*3.4</f>
        <v>0</v>
      </c>
      <c r="X55" s="100">
        <f>U55*E55</f>
        <v>0</v>
      </c>
      <c r="Y55" s="22"/>
      <c r="Z55" s="11"/>
    </row>
    <row r="56" ht="15" customHeight="1">
      <c r="A56" s="78"/>
      <c r="B56" t="s" s="79">
        <v>106</v>
      </c>
      <c r="C56" t="s" s="147">
        <v>107</v>
      </c>
      <c r="D56" s="18">
        <v>5</v>
      </c>
      <c r="E56" s="100">
        <v>100.23</v>
      </c>
      <c r="F56" s="83"/>
      <c r="G56" s="84"/>
      <c r="H56" s="85"/>
      <c r="I56" s="86"/>
      <c r="J56" s="87"/>
      <c r="K56" s="88"/>
      <c r="L56" s="89"/>
      <c r="M56" s="90"/>
      <c r="N56" s="91"/>
      <c r="O56" s="92"/>
      <c r="P56" s="93"/>
      <c r="Q56" s="94"/>
      <c r="R56" s="95"/>
      <c r="S56" s="96"/>
      <c r="T56" s="85"/>
      <c r="U56" s="97">
        <f>SUM(F56:S56)</f>
        <v>0</v>
      </c>
      <c r="V56" s="98">
        <f>U56*D56</f>
        <v>0</v>
      </c>
      <c r="W56" s="99">
        <f>U56*3.7</f>
        <v>0</v>
      </c>
      <c r="X56" s="100">
        <f>U56*E56</f>
        <v>0</v>
      </c>
      <c r="Y56" s="22"/>
      <c r="Z56" s="11"/>
    </row>
    <row r="57" ht="15" customHeight="1">
      <c r="A57" s="78"/>
      <c r="B57" t="s" s="79">
        <v>108</v>
      </c>
      <c r="C57" t="s" s="147">
        <v>109</v>
      </c>
      <c r="D57" s="18">
        <v>2</v>
      </c>
      <c r="E57" s="100">
        <v>75.36</v>
      </c>
      <c r="F57" s="83"/>
      <c r="G57" s="84"/>
      <c r="H57" s="85"/>
      <c r="I57" s="86"/>
      <c r="J57" s="87"/>
      <c r="K57" s="88"/>
      <c r="L57" s="89"/>
      <c r="M57" s="90"/>
      <c r="N57" s="91"/>
      <c r="O57" s="92"/>
      <c r="P57" s="93"/>
      <c r="Q57" s="94"/>
      <c r="R57" s="95"/>
      <c r="S57" s="96"/>
      <c r="T57" s="85"/>
      <c r="U57" s="97">
        <f>SUM(F57:S57)</f>
        <v>0</v>
      </c>
      <c r="V57" s="98">
        <f>U57*D57</f>
        <v>0</v>
      </c>
      <c r="W57" s="99">
        <f>U57*2.2</f>
        <v>0</v>
      </c>
      <c r="X57" s="100">
        <f>U57*E57</f>
        <v>0</v>
      </c>
      <c r="Y57" s="22"/>
      <c r="Z57" s="11"/>
    </row>
    <row r="58" ht="15" customHeight="1">
      <c r="A58" s="78"/>
      <c r="B58" t="s" s="79">
        <v>110</v>
      </c>
      <c r="C58" t="s" s="147">
        <v>111</v>
      </c>
      <c r="D58" s="18">
        <v>2</v>
      </c>
      <c r="E58" s="100">
        <v>79.79000000000001</v>
      </c>
      <c r="F58" s="83"/>
      <c r="G58" s="84"/>
      <c r="H58" s="85"/>
      <c r="I58" s="86"/>
      <c r="J58" s="87"/>
      <c r="K58" s="88"/>
      <c r="L58" s="89"/>
      <c r="M58" s="90"/>
      <c r="N58" s="91"/>
      <c r="O58" s="92"/>
      <c r="P58" s="93"/>
      <c r="Q58" s="94"/>
      <c r="R58" s="95"/>
      <c r="S58" s="96"/>
      <c r="T58" s="85"/>
      <c r="U58" s="97">
        <f>SUM(F58:S58)</f>
        <v>0</v>
      </c>
      <c r="V58" s="98">
        <f>U58*D58</f>
        <v>0</v>
      </c>
      <c r="W58" s="99">
        <f>U58*2.4</f>
        <v>0</v>
      </c>
      <c r="X58" s="100">
        <f>U58*E58</f>
        <v>0</v>
      </c>
      <c r="Y58" s="22"/>
      <c r="Z58" s="11"/>
    </row>
    <row r="59" ht="15" customHeight="1">
      <c r="A59" s="78"/>
      <c r="B59" t="s" s="79">
        <v>112</v>
      </c>
      <c r="C59" t="s" s="147">
        <v>113</v>
      </c>
      <c r="D59" s="18">
        <v>1</v>
      </c>
      <c r="E59" s="100">
        <v>78.20999999999999</v>
      </c>
      <c r="F59" s="83"/>
      <c r="G59" s="84"/>
      <c r="H59" s="85"/>
      <c r="I59" s="86"/>
      <c r="J59" s="87"/>
      <c r="K59" s="88"/>
      <c r="L59" s="89"/>
      <c r="M59" s="90"/>
      <c r="N59" s="91"/>
      <c r="O59" s="92"/>
      <c r="P59" s="93"/>
      <c r="Q59" s="94"/>
      <c r="R59" s="95"/>
      <c r="S59" s="96"/>
      <c r="T59" s="85"/>
      <c r="U59" s="97">
        <f>SUM(F59:S59)</f>
        <v>0</v>
      </c>
      <c r="V59" s="98">
        <f>U59*D59</f>
        <v>0</v>
      </c>
      <c r="W59" s="99">
        <f>U59*2.5</f>
        <v>0</v>
      </c>
      <c r="X59" s="100">
        <f>U59*E59</f>
        <v>0</v>
      </c>
      <c r="Y59" s="22"/>
      <c r="Z59" s="11"/>
    </row>
    <row r="60" ht="15" customHeight="1">
      <c r="A60" s="78"/>
      <c r="B60" t="s" s="79">
        <v>114</v>
      </c>
      <c r="C60" t="s" s="147">
        <v>115</v>
      </c>
      <c r="D60" s="18">
        <v>1</v>
      </c>
      <c r="E60" s="100">
        <v>73.64</v>
      </c>
      <c r="F60" s="83"/>
      <c r="G60" s="84"/>
      <c r="H60" s="85"/>
      <c r="I60" s="86"/>
      <c r="J60" s="87"/>
      <c r="K60" s="88"/>
      <c r="L60" s="89"/>
      <c r="M60" s="90"/>
      <c r="N60" s="91"/>
      <c r="O60" s="92"/>
      <c r="P60" s="93"/>
      <c r="Q60" s="94"/>
      <c r="R60" s="95"/>
      <c r="S60" s="96"/>
      <c r="T60" s="85"/>
      <c r="U60" s="97">
        <f>SUM(F60:S60)</f>
        <v>0</v>
      </c>
      <c r="V60" s="98">
        <f>U60*D60</f>
        <v>0</v>
      </c>
      <c r="W60" s="99">
        <f>U60*2.3</f>
        <v>0</v>
      </c>
      <c r="X60" s="100">
        <f>U60*E60</f>
        <v>0</v>
      </c>
      <c r="Y60" s="22"/>
      <c r="Z60" s="11"/>
    </row>
    <row r="61" ht="15" customHeight="1">
      <c r="A61" s="78"/>
      <c r="B61" t="s" s="79">
        <v>116</v>
      </c>
      <c r="C61" t="s" s="147">
        <v>117</v>
      </c>
      <c r="D61" s="18">
        <v>1</v>
      </c>
      <c r="E61" s="100">
        <v>78.20999999999999</v>
      </c>
      <c r="F61" s="83"/>
      <c r="G61" s="84"/>
      <c r="H61" s="85"/>
      <c r="I61" s="86"/>
      <c r="J61" s="87"/>
      <c r="K61" s="88"/>
      <c r="L61" s="89"/>
      <c r="M61" s="90"/>
      <c r="N61" s="91"/>
      <c r="O61" s="92"/>
      <c r="P61" s="93"/>
      <c r="Q61" s="94"/>
      <c r="R61" s="95"/>
      <c r="S61" s="96"/>
      <c r="T61" s="85"/>
      <c r="U61" s="97">
        <f>SUM(F61:S61)</f>
        <v>0</v>
      </c>
      <c r="V61" s="98">
        <f>U61*D61</f>
        <v>0</v>
      </c>
      <c r="W61" s="99">
        <f>U61*2.5</f>
        <v>0</v>
      </c>
      <c r="X61" s="100">
        <f>U61*E61</f>
        <v>0</v>
      </c>
      <c r="Y61" s="22"/>
      <c r="Z61" s="11"/>
    </row>
    <row r="62" ht="15" customHeight="1">
      <c r="A62" s="78"/>
      <c r="B62" t="s" s="79">
        <v>118</v>
      </c>
      <c r="C62" t="s" s="147">
        <v>119</v>
      </c>
      <c r="D62" s="18">
        <v>1</v>
      </c>
      <c r="E62" s="100">
        <v>80.48999999999999</v>
      </c>
      <c r="F62" s="83"/>
      <c r="G62" s="84"/>
      <c r="H62" s="85"/>
      <c r="I62" s="86"/>
      <c r="J62" s="87"/>
      <c r="K62" s="88"/>
      <c r="L62" s="89"/>
      <c r="M62" s="90"/>
      <c r="N62" s="91"/>
      <c r="O62" s="92"/>
      <c r="P62" s="93"/>
      <c r="Q62" s="94"/>
      <c r="R62" s="95"/>
      <c r="S62" s="96"/>
      <c r="T62" s="85"/>
      <c r="U62" s="97">
        <f>SUM(F62:S62)</f>
        <v>0</v>
      </c>
      <c r="V62" s="98">
        <f>U62*D62</f>
        <v>0</v>
      </c>
      <c r="W62" s="99">
        <f>U62*2.6</f>
        <v>0</v>
      </c>
      <c r="X62" s="100">
        <f>U62*E62</f>
        <v>0</v>
      </c>
      <c r="Y62" s="22"/>
      <c r="Z62" s="11"/>
    </row>
    <row r="63" ht="15.75" customHeight="1">
      <c r="A63" s="78"/>
      <c r="B63" t="s" s="157">
        <v>120</v>
      </c>
      <c r="C63" t="s" s="149">
        <v>121</v>
      </c>
      <c r="D63" s="141">
        <v>45</v>
      </c>
      <c r="E63" s="120">
        <f>SUM(E52:E62)</f>
        <v>879.33</v>
      </c>
      <c r="F63" s="105"/>
      <c r="G63" s="106"/>
      <c r="H63" s="85"/>
      <c r="I63" s="107"/>
      <c r="J63" s="108"/>
      <c r="K63" s="109"/>
      <c r="L63" s="110"/>
      <c r="M63" s="111"/>
      <c r="N63" s="112"/>
      <c r="O63" s="92"/>
      <c r="P63" s="113"/>
      <c r="Q63" s="114"/>
      <c r="R63" s="115"/>
      <c r="S63" s="116"/>
      <c r="T63" s="85"/>
      <c r="U63" s="97">
        <f>SUM(F63:S63)</f>
        <v>0</v>
      </c>
      <c r="V63" s="118">
        <f>U63*D63</f>
        <v>0</v>
      </c>
      <c r="W63" s="119">
        <f>U63*28.3</f>
        <v>0</v>
      </c>
      <c r="X63" s="120">
        <f>U63*E63</f>
        <v>0</v>
      </c>
      <c r="Y63" s="22"/>
      <c r="Z63" s="11"/>
    </row>
    <row r="64" ht="15" customHeight="1">
      <c r="A64" s="78"/>
      <c r="B64" t="s" s="79">
        <v>122</v>
      </c>
      <c r="C64" t="s" s="151">
        <v>123</v>
      </c>
      <c r="D64" s="123">
        <v>5</v>
      </c>
      <c r="E64" s="124">
        <v>90.04000000000001</v>
      </c>
      <c r="F64" s="125"/>
      <c r="G64" s="126"/>
      <c r="H64" s="85"/>
      <c r="I64" s="127"/>
      <c r="J64" s="128"/>
      <c r="K64" s="129"/>
      <c r="L64" s="130"/>
      <c r="M64" s="131"/>
      <c r="N64" s="132"/>
      <c r="O64" s="92"/>
      <c r="P64" s="133"/>
      <c r="Q64" s="134"/>
      <c r="R64" s="135"/>
      <c r="S64" s="136"/>
      <c r="T64" s="85"/>
      <c r="U64" s="97">
        <f>SUM(F64:S64)</f>
        <v>0</v>
      </c>
      <c r="V64" s="138">
        <f>U64*D64</f>
        <v>0</v>
      </c>
      <c r="W64" s="139">
        <f>U64*2.6</f>
        <v>0</v>
      </c>
      <c r="X64" s="124">
        <f>U64*E64</f>
        <v>0</v>
      </c>
      <c r="Y64" s="22"/>
      <c r="Z64" s="11"/>
    </row>
    <row r="65" ht="15" customHeight="1">
      <c r="A65" s="78"/>
      <c r="B65" t="s" s="79">
        <v>124</v>
      </c>
      <c r="C65" t="s" s="147">
        <v>125</v>
      </c>
      <c r="D65" s="18">
        <v>5</v>
      </c>
      <c r="E65" s="100">
        <v>92.79000000000001</v>
      </c>
      <c r="F65" s="83"/>
      <c r="G65" s="84"/>
      <c r="H65" s="85"/>
      <c r="I65" s="86"/>
      <c r="J65" s="87"/>
      <c r="K65" s="88"/>
      <c r="L65" s="89"/>
      <c r="M65" s="90"/>
      <c r="N65" s="91"/>
      <c r="O65" s="92"/>
      <c r="P65" s="93"/>
      <c r="Q65" s="94"/>
      <c r="R65" s="95"/>
      <c r="S65" s="96"/>
      <c r="T65" s="85"/>
      <c r="U65" s="97">
        <f>SUM(F65:S65)</f>
        <v>0</v>
      </c>
      <c r="V65" s="98">
        <f>U65*D65</f>
        <v>0</v>
      </c>
      <c r="W65" s="99">
        <f>U65*2.7</f>
        <v>0</v>
      </c>
      <c r="X65" s="100">
        <f>U65*E65</f>
        <v>0</v>
      </c>
      <c r="Y65" s="22"/>
      <c r="Z65" s="11"/>
    </row>
    <row r="66" ht="15" customHeight="1">
      <c r="A66" s="78"/>
      <c r="B66" t="s" s="79">
        <v>126</v>
      </c>
      <c r="C66" t="s" s="147">
        <v>127</v>
      </c>
      <c r="D66" s="18">
        <v>2</v>
      </c>
      <c r="E66" s="100">
        <v>66.02</v>
      </c>
      <c r="F66" s="83"/>
      <c r="G66" s="84"/>
      <c r="H66" s="85"/>
      <c r="I66" s="86"/>
      <c r="J66" s="87"/>
      <c r="K66" s="88"/>
      <c r="L66" s="89"/>
      <c r="M66" s="90"/>
      <c r="N66" s="91"/>
      <c r="O66" s="92"/>
      <c r="P66" s="93"/>
      <c r="Q66" s="94"/>
      <c r="R66" s="95"/>
      <c r="S66" s="96"/>
      <c r="T66" s="85"/>
      <c r="U66" s="97">
        <f>SUM(F66:S66)</f>
        <v>0</v>
      </c>
      <c r="V66" s="98">
        <f>U66*D66</f>
        <v>0</v>
      </c>
      <c r="W66" s="99">
        <f>U66*1.7</f>
        <v>0</v>
      </c>
      <c r="X66" s="100">
        <f>U66*E66</f>
        <v>0</v>
      </c>
      <c r="Y66" s="22"/>
      <c r="Z66" s="11"/>
    </row>
    <row r="67" ht="15" customHeight="1">
      <c r="A67" s="78"/>
      <c r="B67" t="s" s="79">
        <v>128</v>
      </c>
      <c r="C67" t="s" s="147">
        <v>129</v>
      </c>
      <c r="D67" s="18">
        <v>2</v>
      </c>
      <c r="E67" s="100">
        <v>68.55</v>
      </c>
      <c r="F67" s="83"/>
      <c r="G67" s="84"/>
      <c r="H67" s="85"/>
      <c r="I67" s="86"/>
      <c r="J67" s="87"/>
      <c r="K67" s="88"/>
      <c r="L67" s="89"/>
      <c r="M67" s="90"/>
      <c r="N67" s="91"/>
      <c r="O67" s="92"/>
      <c r="P67" s="93"/>
      <c r="Q67" s="94"/>
      <c r="R67" s="95"/>
      <c r="S67" s="96"/>
      <c r="T67" s="85"/>
      <c r="U67" s="97">
        <f>SUM(F67:S67)</f>
        <v>0</v>
      </c>
      <c r="V67" s="98">
        <f>U67*D67</f>
        <v>0</v>
      </c>
      <c r="W67" s="99">
        <f>U67*1.8</f>
        <v>0</v>
      </c>
      <c r="X67" s="100">
        <f>U67*E67</f>
        <v>0</v>
      </c>
      <c r="Y67" s="22"/>
      <c r="Z67" s="11"/>
    </row>
    <row r="68" ht="15" customHeight="1">
      <c r="A68" s="78"/>
      <c r="B68" t="s" s="79">
        <v>130</v>
      </c>
      <c r="C68" t="s" s="147">
        <v>131</v>
      </c>
      <c r="D68" s="18">
        <v>1</v>
      </c>
      <c r="E68" s="100">
        <v>69.31999999999999</v>
      </c>
      <c r="F68" s="83"/>
      <c r="G68" s="84"/>
      <c r="H68" s="85"/>
      <c r="I68" s="86"/>
      <c r="J68" s="87"/>
      <c r="K68" s="88"/>
      <c r="L68" s="89"/>
      <c r="M68" s="90"/>
      <c r="N68" s="91"/>
      <c r="O68" s="92"/>
      <c r="P68" s="93"/>
      <c r="Q68" s="94"/>
      <c r="R68" s="95"/>
      <c r="S68" s="96"/>
      <c r="T68" s="85"/>
      <c r="U68" s="97">
        <f>SUM(F68:S68)</f>
        <v>0</v>
      </c>
      <c r="V68" s="98">
        <f>U68*D68</f>
        <v>0</v>
      </c>
      <c r="W68" s="99">
        <f>U68*1.9</f>
        <v>0</v>
      </c>
      <c r="X68" s="100">
        <f>U68*E68</f>
        <v>0</v>
      </c>
      <c r="Y68" s="22"/>
      <c r="Z68" s="11"/>
    </row>
    <row r="69" ht="15" customHeight="1">
      <c r="A69" s="78"/>
      <c r="B69" t="s" s="79">
        <v>132</v>
      </c>
      <c r="C69" t="s" s="147">
        <v>133</v>
      </c>
      <c r="D69" s="18">
        <v>1</v>
      </c>
      <c r="E69" s="100">
        <v>81.06999999999999</v>
      </c>
      <c r="F69" s="83"/>
      <c r="G69" s="84"/>
      <c r="H69" s="85"/>
      <c r="I69" s="86"/>
      <c r="J69" s="87"/>
      <c r="K69" s="88"/>
      <c r="L69" s="89"/>
      <c r="M69" s="90"/>
      <c r="N69" s="91"/>
      <c r="O69" s="92"/>
      <c r="P69" s="93"/>
      <c r="Q69" s="94"/>
      <c r="R69" s="95"/>
      <c r="S69" s="96"/>
      <c r="T69" s="85"/>
      <c r="U69" s="97">
        <f>SUM(F69:S69)</f>
        <v>0</v>
      </c>
      <c r="V69" s="98">
        <f>U69*D69</f>
        <v>0</v>
      </c>
      <c r="W69" s="99">
        <f>U69*2.4</f>
        <v>0</v>
      </c>
      <c r="X69" s="100">
        <f>U69*E69</f>
        <v>0</v>
      </c>
      <c r="Y69" s="22"/>
      <c r="Z69" s="11"/>
    </row>
    <row r="70" ht="15.75" customHeight="1">
      <c r="A70" s="78"/>
      <c r="B70" t="s" s="101">
        <v>134</v>
      </c>
      <c r="C70" t="s" s="149">
        <v>135</v>
      </c>
      <c r="D70" s="141">
        <v>16</v>
      </c>
      <c r="E70" s="120">
        <f>SUM(E64:E69)</f>
        <v>467.79</v>
      </c>
      <c r="F70" s="105"/>
      <c r="G70" s="106"/>
      <c r="H70" s="158"/>
      <c r="I70" s="107"/>
      <c r="J70" s="108"/>
      <c r="K70" s="109"/>
      <c r="L70" s="110"/>
      <c r="M70" s="111"/>
      <c r="N70" s="91"/>
      <c r="O70" s="159"/>
      <c r="P70" s="113"/>
      <c r="Q70" s="114"/>
      <c r="R70" s="115"/>
      <c r="S70" s="116"/>
      <c r="T70" s="158"/>
      <c r="U70" s="97">
        <f>SUM(F70:S70)</f>
        <v>0</v>
      </c>
      <c r="V70" s="118">
        <f>U70*D70</f>
        <v>0</v>
      </c>
      <c r="W70" s="119">
        <f>U70*14</f>
        <v>0</v>
      </c>
      <c r="X70" s="120">
        <f>U70*E70</f>
        <v>0</v>
      </c>
      <c r="Y70" s="22"/>
      <c r="Z70" s="11"/>
    </row>
    <row r="71" ht="15.75" customHeight="1">
      <c r="A71" s="8"/>
      <c r="B71" t="s" s="142">
        <v>136</v>
      </c>
      <c r="C71" t="s" s="160">
        <v>137</v>
      </c>
      <c r="D71" s="123">
        <v>15</v>
      </c>
      <c r="E71" s="143">
        <v>131.6</v>
      </c>
      <c r="F71" s="125"/>
      <c r="G71" s="161"/>
      <c r="H71" s="162"/>
      <c r="I71" s="127"/>
      <c r="J71" s="128"/>
      <c r="K71" s="129"/>
      <c r="L71" s="163"/>
      <c r="M71" s="164"/>
      <c r="N71" s="91"/>
      <c r="O71" s="131"/>
      <c r="P71" s="133"/>
      <c r="Q71" s="134"/>
      <c r="R71" s="165"/>
      <c r="S71" s="136"/>
      <c r="T71" s="166"/>
      <c r="U71" s="97">
        <f>SUM(F71:T71)</f>
        <v>0</v>
      </c>
      <c r="V71" s="138">
        <f>U71*D71</f>
        <v>0</v>
      </c>
      <c r="W71" s="139">
        <f>U71*1.26</f>
        <v>0</v>
      </c>
      <c r="X71" s="124">
        <f>U71*E71</f>
        <v>0</v>
      </c>
      <c r="Y71" s="22"/>
      <c r="Z71" s="11"/>
    </row>
    <row r="72" ht="15.75" customHeight="1">
      <c r="A72" s="8"/>
      <c r="B72" t="s" s="144">
        <v>138</v>
      </c>
      <c r="C72" t="s" s="160">
        <v>139</v>
      </c>
      <c r="D72" s="18">
        <v>10</v>
      </c>
      <c r="E72" s="145">
        <v>139.62</v>
      </c>
      <c r="F72" s="83"/>
      <c r="G72" s="167"/>
      <c r="H72" s="168"/>
      <c r="I72" s="86"/>
      <c r="J72" s="87"/>
      <c r="K72" s="88"/>
      <c r="L72" s="169"/>
      <c r="M72" s="170"/>
      <c r="N72" s="91"/>
      <c r="O72" s="90"/>
      <c r="P72" s="93"/>
      <c r="Q72" s="94"/>
      <c r="R72" s="85"/>
      <c r="S72" s="96"/>
      <c r="T72" s="171"/>
      <c r="U72" s="97">
        <f>SUM(F72:T72)</f>
        <v>0</v>
      </c>
      <c r="V72" s="98">
        <f>U72*D72</f>
        <v>0</v>
      </c>
      <c r="W72" s="99">
        <f>U72*1.91</f>
        <v>0</v>
      </c>
      <c r="X72" s="100">
        <f>U72*E72</f>
        <v>0</v>
      </c>
      <c r="Y72" s="22"/>
      <c r="Z72" s="11"/>
    </row>
    <row r="73" ht="15.75" customHeight="1">
      <c r="A73" s="8"/>
      <c r="B73" t="s" s="144">
        <v>140</v>
      </c>
      <c r="C73" t="s" s="160">
        <v>141</v>
      </c>
      <c r="D73" s="18">
        <v>8</v>
      </c>
      <c r="E73" s="145">
        <v>174.06</v>
      </c>
      <c r="F73" s="83"/>
      <c r="G73" s="167"/>
      <c r="H73" s="168"/>
      <c r="I73" s="86"/>
      <c r="J73" s="87"/>
      <c r="K73" s="88"/>
      <c r="L73" s="169"/>
      <c r="M73" s="170"/>
      <c r="N73" s="91"/>
      <c r="O73" s="90"/>
      <c r="P73" s="93"/>
      <c r="Q73" s="94"/>
      <c r="R73" s="85"/>
      <c r="S73" s="96"/>
      <c r="T73" s="171"/>
      <c r="U73" s="97">
        <f>SUM(F73:T73)</f>
        <v>0</v>
      </c>
      <c r="V73" s="98">
        <f>U73*D73</f>
        <v>0</v>
      </c>
      <c r="W73" s="99">
        <f>U73*2.33</f>
        <v>0</v>
      </c>
      <c r="X73" s="100">
        <f>U73*E73</f>
        <v>0</v>
      </c>
      <c r="Y73" s="22"/>
      <c r="Z73" s="11"/>
    </row>
    <row r="74" ht="15.75" customHeight="1">
      <c r="A74" s="8"/>
      <c r="B74" t="s" s="144">
        <v>142</v>
      </c>
      <c r="C74" t="s" s="160">
        <v>143</v>
      </c>
      <c r="D74" s="18">
        <v>8</v>
      </c>
      <c r="E74" s="145">
        <v>156.13</v>
      </c>
      <c r="F74" s="83"/>
      <c r="G74" s="167"/>
      <c r="H74" s="168"/>
      <c r="I74" s="86"/>
      <c r="J74" s="87"/>
      <c r="K74" s="88"/>
      <c r="L74" s="169"/>
      <c r="M74" s="170"/>
      <c r="N74" s="91"/>
      <c r="O74" s="90"/>
      <c r="P74" s="93"/>
      <c r="Q74" s="94"/>
      <c r="R74" s="85"/>
      <c r="S74" s="96"/>
      <c r="T74" s="171"/>
      <c r="U74" s="97">
        <f>SUM(F74:T74)</f>
        <v>0</v>
      </c>
      <c r="V74" s="98">
        <f>U74*D74</f>
        <v>0</v>
      </c>
      <c r="W74" s="99">
        <f>U74*2.62</f>
        <v>0</v>
      </c>
      <c r="X74" s="100">
        <f>U74*E74</f>
        <v>0</v>
      </c>
      <c r="Y74" s="22"/>
      <c r="Z74" s="11"/>
    </row>
    <row r="75" ht="15.75" customHeight="1">
      <c r="A75" s="8"/>
      <c r="B75" t="s" s="144">
        <v>144</v>
      </c>
      <c r="C75" t="s" s="160">
        <v>145</v>
      </c>
      <c r="D75" s="18">
        <v>3</v>
      </c>
      <c r="E75" s="145">
        <v>133.96</v>
      </c>
      <c r="F75" s="83"/>
      <c r="G75" s="167"/>
      <c r="H75" s="168"/>
      <c r="I75" s="86"/>
      <c r="J75" s="87"/>
      <c r="K75" s="88"/>
      <c r="L75" s="169"/>
      <c r="M75" s="170"/>
      <c r="N75" s="91"/>
      <c r="O75" s="90"/>
      <c r="P75" s="93"/>
      <c r="Q75" s="94"/>
      <c r="R75" s="85"/>
      <c r="S75" s="96"/>
      <c r="T75" s="171"/>
      <c r="U75" s="97">
        <f>SUM(F75:T75)</f>
        <v>0</v>
      </c>
      <c r="V75" s="98">
        <f>U75*D75</f>
        <v>0</v>
      </c>
      <c r="W75" s="99">
        <f>U75*1.92</f>
        <v>0</v>
      </c>
      <c r="X75" s="100">
        <f>U75*E75</f>
        <v>0</v>
      </c>
      <c r="Y75" s="22"/>
      <c r="Z75" s="11"/>
    </row>
    <row r="76" ht="15.75" customHeight="1">
      <c r="A76" s="8"/>
      <c r="B76" t="s" s="144">
        <v>146</v>
      </c>
      <c r="C76" t="s" s="160">
        <v>147</v>
      </c>
      <c r="D76" s="18">
        <v>3</v>
      </c>
      <c r="E76" s="145">
        <v>123.11</v>
      </c>
      <c r="F76" s="83"/>
      <c r="G76" s="167"/>
      <c r="H76" s="168"/>
      <c r="I76" s="86"/>
      <c r="J76" s="87"/>
      <c r="K76" s="88"/>
      <c r="L76" s="169"/>
      <c r="M76" s="170"/>
      <c r="N76" s="91"/>
      <c r="O76" s="90"/>
      <c r="P76" s="93"/>
      <c r="Q76" s="94"/>
      <c r="R76" s="85"/>
      <c r="S76" s="96"/>
      <c r="T76" s="171"/>
      <c r="U76" s="97">
        <f>SUM(F76:T76)</f>
        <v>0</v>
      </c>
      <c r="V76" s="98">
        <f>U76*D76</f>
        <v>0</v>
      </c>
      <c r="W76" s="99">
        <f>U76*1.52</f>
        <v>0</v>
      </c>
      <c r="X76" s="100">
        <f>U76*E76</f>
        <v>0</v>
      </c>
      <c r="Y76" s="22"/>
      <c r="Z76" s="11"/>
    </row>
    <row r="77" ht="15.75" customHeight="1">
      <c r="A77" s="8"/>
      <c r="B77" t="s" s="144">
        <v>148</v>
      </c>
      <c r="C77" t="s" s="160">
        <v>149</v>
      </c>
      <c r="D77" s="18">
        <v>1</v>
      </c>
      <c r="E77" s="145">
        <v>128.3</v>
      </c>
      <c r="F77" s="83"/>
      <c r="G77" s="167"/>
      <c r="H77" s="168"/>
      <c r="I77" s="86"/>
      <c r="J77" s="87"/>
      <c r="K77" s="88"/>
      <c r="L77" s="169"/>
      <c r="M77" s="170"/>
      <c r="N77" s="91"/>
      <c r="O77" s="90"/>
      <c r="P77" s="93"/>
      <c r="Q77" s="94"/>
      <c r="R77" s="85"/>
      <c r="S77" s="96"/>
      <c r="T77" s="171"/>
      <c r="U77" s="97">
        <f>SUM(F77:T77)</f>
        <v>0</v>
      </c>
      <c r="V77" s="98">
        <f>U77*D77</f>
        <v>0</v>
      </c>
      <c r="W77" s="99">
        <f>U77*2.15</f>
        <v>0</v>
      </c>
      <c r="X77" s="100">
        <f>U77*E77</f>
        <v>0</v>
      </c>
      <c r="Y77" s="22"/>
      <c r="Z77" s="11"/>
    </row>
    <row r="78" ht="15.75" customHeight="1">
      <c r="A78" s="8"/>
      <c r="B78" t="s" s="144">
        <v>150</v>
      </c>
      <c r="C78" t="s" s="160">
        <v>151</v>
      </c>
      <c r="D78" s="18">
        <v>1</v>
      </c>
      <c r="E78" s="145">
        <v>134.91</v>
      </c>
      <c r="F78" s="83"/>
      <c r="G78" s="167"/>
      <c r="H78" s="168"/>
      <c r="I78" s="86"/>
      <c r="J78" s="87"/>
      <c r="K78" s="88"/>
      <c r="L78" s="169"/>
      <c r="M78" s="170"/>
      <c r="N78" s="91"/>
      <c r="O78" s="90"/>
      <c r="P78" s="93"/>
      <c r="Q78" s="94"/>
      <c r="R78" s="85"/>
      <c r="S78" s="96"/>
      <c r="T78" s="171"/>
      <c r="U78" s="97">
        <f>SUM(F78:T78)</f>
        <v>0</v>
      </c>
      <c r="V78" s="98">
        <f>U78*D78</f>
        <v>0</v>
      </c>
      <c r="W78" s="99">
        <f>U78*2.4</f>
        <v>0</v>
      </c>
      <c r="X78" s="100">
        <f>U78*E78</f>
        <v>0</v>
      </c>
      <c r="Y78" s="22"/>
      <c r="Z78" s="11"/>
    </row>
    <row r="79" ht="15.75" customHeight="1">
      <c r="A79" s="78"/>
      <c r="B79" t="s" s="172">
        <v>152</v>
      </c>
      <c r="C79" t="s" s="151">
        <v>153</v>
      </c>
      <c r="D79" s="141">
        <v>49</v>
      </c>
      <c r="E79" s="173">
        <f>SUM(E71:E78)</f>
        <v>1121.69</v>
      </c>
      <c r="F79" s="105"/>
      <c r="G79" s="167"/>
      <c r="H79" s="174"/>
      <c r="I79" s="107"/>
      <c r="J79" s="108"/>
      <c r="K79" s="109"/>
      <c r="L79" s="169"/>
      <c r="M79" s="170"/>
      <c r="N79" s="112"/>
      <c r="O79" s="111"/>
      <c r="P79" s="113"/>
      <c r="Q79" s="114"/>
      <c r="R79" s="85"/>
      <c r="S79" s="116"/>
      <c r="T79" s="175"/>
      <c r="U79" s="117">
        <f>SUM(F79:T79)</f>
        <v>0</v>
      </c>
      <c r="V79" s="118">
        <f>U79*D79</f>
        <v>0</v>
      </c>
      <c r="W79" s="119">
        <f>U79*16.11</f>
        <v>0</v>
      </c>
      <c r="X79" s="120">
        <f>U79*E79</f>
        <v>0</v>
      </c>
      <c r="Y79" s="22"/>
      <c r="Z79" s="11"/>
    </row>
    <row r="80" ht="15" customHeight="1">
      <c r="A80" s="8"/>
      <c r="B80" s="176"/>
      <c r="C80" s="177"/>
      <c r="D80" s="176"/>
      <c r="E80" s="176"/>
      <c r="F80" s="176"/>
      <c r="G80" s="10"/>
      <c r="H80" s="176"/>
      <c r="I80" s="176"/>
      <c r="J80" s="176"/>
      <c r="K80" s="176"/>
      <c r="L80" s="10"/>
      <c r="M80" s="10"/>
      <c r="N80" s="176"/>
      <c r="O80" s="176"/>
      <c r="P80" s="176"/>
      <c r="Q80" s="176"/>
      <c r="R80" s="10"/>
      <c r="S80" s="176"/>
      <c r="T80" s="176"/>
      <c r="U80" s="176"/>
      <c r="V80" s="176"/>
      <c r="W80" s="176"/>
      <c r="X80" s="176"/>
      <c r="Y80" s="10"/>
      <c r="Z80" s="11"/>
    </row>
    <row r="81" ht="15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1"/>
    </row>
    <row r="82" ht="15" customHeight="1">
      <c r="A82" s="178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t="s" s="180">
        <v>19</v>
      </c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81"/>
    </row>
  </sheetData>
  <mergeCells count="21">
    <mergeCell ref="S5:S8"/>
    <mergeCell ref="U7:V7"/>
    <mergeCell ref="E1:X1"/>
    <mergeCell ref="L5:L8"/>
    <mergeCell ref="O5:O8"/>
    <mergeCell ref="B9:X9"/>
    <mergeCell ref="U4:V4"/>
    <mergeCell ref="U5:V5"/>
    <mergeCell ref="U6:V6"/>
    <mergeCell ref="F5:F8"/>
    <mergeCell ref="G5:G8"/>
    <mergeCell ref="I5:I8"/>
    <mergeCell ref="K5:K8"/>
    <mergeCell ref="M5:M8"/>
    <mergeCell ref="R5:R8"/>
    <mergeCell ref="P5:P8"/>
    <mergeCell ref="Q5:Q8"/>
    <mergeCell ref="T5:T8"/>
    <mergeCell ref="H5:H8"/>
    <mergeCell ref="J5:J8"/>
    <mergeCell ref="N5:N8"/>
  </mergeCells>
  <pageMargins left="1.61417" right="0.23622" top="0.19685" bottom="0.19685" header="0.314961" footer="0.314961"/>
  <pageSetup firstPageNumber="1" fitToHeight="1" fitToWidth="1" scale="56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13"/>
  <sheetViews>
    <sheetView workbookViewId="0" showGridLines="0" defaultGridColor="1"/>
  </sheetViews>
  <sheetFormatPr defaultColWidth="10.8333" defaultRowHeight="15" customHeight="1" outlineLevelRow="0" outlineLevelCol="0"/>
  <cols>
    <col min="1" max="1" width="6.17188" style="182" customWidth="1"/>
    <col min="2" max="2" width="37.3516" style="182" customWidth="1"/>
    <col min="3" max="3" width="11.5" style="182" customWidth="1"/>
    <col min="4" max="4" width="11.1719" style="182" customWidth="1"/>
    <col min="5" max="5" width="13.8516" style="182" customWidth="1"/>
    <col min="6" max="6" width="8.22656" style="182" customWidth="1"/>
    <col min="7" max="7" width="11.0547" style="182" customWidth="1"/>
    <col min="8" max="8" width="12.3359" style="182" customWidth="1"/>
    <col min="9" max="9" width="11.4844" style="182" customWidth="1"/>
    <col min="10" max="10" width="9.96875" style="182" customWidth="1"/>
    <col min="11" max="11" width="10.5859" style="182" customWidth="1"/>
    <col min="12" max="12" width="12.6797" style="182" customWidth="1"/>
    <col min="13" max="13" width="12.0703" style="182" customWidth="1"/>
    <col min="14" max="14" width="10.5" style="182" customWidth="1"/>
    <col min="15" max="15" width="10.5391" style="182" customWidth="1"/>
    <col min="16" max="16" width="12.1172" style="182" customWidth="1"/>
    <col min="17" max="17" width="19.5" style="182" customWidth="1"/>
    <col min="18" max="19" width="8.22656" style="182" customWidth="1"/>
    <col min="20" max="20" width="8.69531" style="182" customWidth="1"/>
    <col min="21" max="21" width="9.41406" style="182" customWidth="1"/>
    <col min="22" max="22" width="10" style="182" customWidth="1"/>
    <col min="23" max="23" width="7.5" style="182" customWidth="1"/>
    <col min="24" max="24" width="2.35156" style="182" customWidth="1"/>
    <col min="25" max="25" width="13.5" style="182" customWidth="1"/>
    <col min="26" max="26" width="16.5" style="182" customWidth="1"/>
    <col min="27" max="27" hidden="1" width="10.8333" style="182" customWidth="1"/>
    <col min="28" max="29" width="11.5" style="182" customWidth="1"/>
    <col min="30" max="16384" width="10.8516" style="182" customWidth="1"/>
  </cols>
  <sheetData>
    <row r="1" ht="23.25" customHeight="1">
      <c r="A1" s="2"/>
      <c r="B1" s="3"/>
      <c r="C1" s="3"/>
      <c r="D1" s="3"/>
      <c r="E1" t="s" s="4">
        <v>154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7"/>
    </row>
    <row r="2" ht="35.2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0"/>
      <c r="AC2" s="11"/>
    </row>
    <row r="3" ht="19.5" customHeight="1">
      <c r="A3" s="8"/>
      <c r="B3" s="9"/>
      <c r="C3" s="9"/>
      <c r="D3" s="9"/>
      <c r="E3" s="12"/>
      <c r="F3" s="12"/>
      <c r="G3" s="12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9"/>
      <c r="Y3" s="12"/>
      <c r="Z3" s="12"/>
      <c r="AA3" s="10"/>
      <c r="AB3" s="10"/>
      <c r="AC3" s="11"/>
    </row>
    <row r="4" ht="19.5" customHeight="1">
      <c r="A4" s="8"/>
      <c r="B4" s="9"/>
      <c r="C4" s="9"/>
      <c r="D4" s="16"/>
      <c r="E4" t="s" s="183">
        <v>1</v>
      </c>
      <c r="F4" s="184">
        <f>F9*D9+F10*D10+F11*D11+F12*D12</f>
        <v>0</v>
      </c>
      <c r="G4" s="184">
        <f>G9*D9+G10*D10+G11*D11+G12*D12</f>
        <v>0</v>
      </c>
      <c r="H4" s="184">
        <f>H9*D9+H10*D10+H11*D11+H12*D12</f>
        <v>0</v>
      </c>
      <c r="I4" s="184">
        <f>I9*D9+I10*D10+I11*D11+I12*D12</f>
        <v>0</v>
      </c>
      <c r="J4" s="184">
        <f>J9*D9+J10*D10+J11*D11+J12*D12</f>
        <v>0</v>
      </c>
      <c r="K4" s="184">
        <f>K9*D9+K10*D10+K11*D11+K12*D12</f>
        <v>0</v>
      </c>
      <c r="L4" s="184">
        <f>L9*D9+L10*D10+L11*D11+L12*D12</f>
        <v>0</v>
      </c>
      <c r="M4" s="184">
        <f>M9*D9+M10*D10+M11*D11+M12*D12</f>
        <v>0</v>
      </c>
      <c r="N4" s="184">
        <f>N9*D9+N10*D10+N11*D11+N12*D12</f>
        <v>0</v>
      </c>
      <c r="O4" s="184">
        <f>O9*D9+O10*D10+O11*D11+O12*D12</f>
        <v>0</v>
      </c>
      <c r="P4" s="184">
        <f>P9*D9+P10*D10+P11*D11+P12*D12</f>
        <v>0</v>
      </c>
      <c r="Q4" t="s" s="183">
        <v>1</v>
      </c>
      <c r="R4" s="184">
        <f>R9*D9+R10*D10+R11*D11+R12*D12</f>
        <v>0</v>
      </c>
      <c r="S4" s="184">
        <f>S9*D9+S10*D10+S11*D11+S12*D12</f>
        <v>0</v>
      </c>
      <c r="T4" s="184">
        <f>T9*D9+T10*D10+T11*D11+T12*D12</f>
        <v>0</v>
      </c>
      <c r="U4" s="184">
        <f>U9*D9+U10*D10+U11*D11+U12*D12</f>
        <v>0</v>
      </c>
      <c r="V4" t="s" s="185">
        <v>155</v>
      </c>
      <c r="W4" s="186"/>
      <c r="X4" s="10"/>
      <c r="Y4" s="20"/>
      <c r="Z4" s="187">
        <f>SUM(V9:V12)</f>
        <v>0</v>
      </c>
      <c r="AA4" s="188"/>
      <c r="AB4" s="22"/>
      <c r="AC4" s="11"/>
    </row>
    <row r="5" ht="19.5" customHeight="1">
      <c r="A5" s="8"/>
      <c r="B5" s="15"/>
      <c r="C5" s="9"/>
      <c r="D5" s="16"/>
      <c r="E5" t="s" s="189">
        <v>156</v>
      </c>
      <c r="F5" t="s" s="190">
        <v>157</v>
      </c>
      <c r="G5" t="s" s="29">
        <v>158</v>
      </c>
      <c r="H5" t="s" s="25">
        <v>159</v>
      </c>
      <c r="I5" t="s" s="26">
        <v>160</v>
      </c>
      <c r="J5" t="s" s="191">
        <v>161</v>
      </c>
      <c r="K5" t="s" s="30">
        <v>162</v>
      </c>
      <c r="L5" t="s" s="34">
        <v>163</v>
      </c>
      <c r="M5" t="s" s="192">
        <v>164</v>
      </c>
      <c r="N5" t="s" s="31">
        <v>165</v>
      </c>
      <c r="O5" t="s" s="32">
        <v>166</v>
      </c>
      <c r="P5" t="s" s="193">
        <v>167</v>
      </c>
      <c r="Q5" t="s" s="189">
        <v>168</v>
      </c>
      <c r="R5" t="s" s="194">
        <v>169</v>
      </c>
      <c r="S5" t="s" s="195">
        <v>170</v>
      </c>
      <c r="T5" t="s" s="196">
        <v>171</v>
      </c>
      <c r="U5" t="s" s="197">
        <v>172</v>
      </c>
      <c r="V5" t="s" s="19">
        <v>20</v>
      </c>
      <c r="W5" s="20"/>
      <c r="X5" s="198"/>
      <c r="Y5" s="20"/>
      <c r="Z5" s="54">
        <f>SUM(Y9:Y12)</f>
        <v>0</v>
      </c>
      <c r="AA5" s="199">
        <f>SUM(Z8:Z11)</f>
        <v>0</v>
      </c>
      <c r="AB5" s="22"/>
      <c r="AC5" s="11"/>
    </row>
    <row r="6" ht="21.75" customHeight="1">
      <c r="A6" s="8"/>
      <c r="B6" s="55"/>
      <c r="C6" s="55"/>
      <c r="D6" s="56"/>
      <c r="E6" s="200"/>
      <c r="F6" s="201"/>
      <c r="G6" s="44"/>
      <c r="H6" s="202"/>
      <c r="I6" s="41"/>
      <c r="J6" s="203"/>
      <c r="K6" s="45"/>
      <c r="L6" s="49"/>
      <c r="M6" s="204"/>
      <c r="N6" s="46"/>
      <c r="O6" s="47"/>
      <c r="P6" s="205"/>
      <c r="Q6" s="200"/>
      <c r="R6" s="206"/>
      <c r="S6" s="207"/>
      <c r="T6" s="208"/>
      <c r="U6" s="209"/>
      <c r="V6" t="s" s="19">
        <v>21</v>
      </c>
      <c r="W6" s="20"/>
      <c r="X6" s="210"/>
      <c r="Y6" s="20"/>
      <c r="Z6" s="57">
        <f>SUM(Z9:Z12)</f>
        <v>0</v>
      </c>
      <c r="AA6" s="211"/>
      <c r="AB6" s="22"/>
      <c r="AC6" s="11"/>
    </row>
    <row r="7" ht="58.5" customHeight="1">
      <c r="A7" s="8"/>
      <c r="B7" t="s" s="58">
        <v>22</v>
      </c>
      <c r="C7" t="s" s="58">
        <v>23</v>
      </c>
      <c r="D7" t="s" s="59">
        <v>173</v>
      </c>
      <c r="E7" s="212"/>
      <c r="F7" s="201"/>
      <c r="G7" s="64"/>
      <c r="H7" s="213"/>
      <c r="I7" s="61"/>
      <c r="J7" s="214"/>
      <c r="K7" s="65"/>
      <c r="L7" s="69"/>
      <c r="M7" s="215"/>
      <c r="N7" s="66"/>
      <c r="O7" s="67"/>
      <c r="P7" s="205"/>
      <c r="Q7" s="212"/>
      <c r="R7" s="206"/>
      <c r="S7" s="216"/>
      <c r="T7" s="217"/>
      <c r="U7" s="218"/>
      <c r="V7" t="s" s="219">
        <v>173</v>
      </c>
      <c r="W7" t="s" s="219">
        <v>174</v>
      </c>
      <c r="X7" t="s" s="219">
        <v>175</v>
      </c>
      <c r="Y7" t="s" s="219">
        <v>27</v>
      </c>
      <c r="Z7" t="s" s="220">
        <v>28</v>
      </c>
      <c r="AA7" s="10"/>
      <c r="AB7" s="10"/>
      <c r="AC7" s="11"/>
    </row>
    <row r="8" ht="17.25" customHeight="1">
      <c r="A8" s="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221"/>
      <c r="W8" s="221"/>
      <c r="X8" s="221"/>
      <c r="Y8" s="221"/>
      <c r="Z8" s="221"/>
      <c r="AA8" s="10"/>
      <c r="AB8" s="10"/>
      <c r="AC8" s="11"/>
    </row>
    <row r="9" ht="32.25" customHeight="1">
      <c r="A9" s="8"/>
      <c r="B9" t="s" s="222">
        <v>176</v>
      </c>
      <c r="C9" t="s" s="223">
        <v>177</v>
      </c>
      <c r="D9" s="18">
        <v>10</v>
      </c>
      <c r="E9" s="224">
        <v>1391.15</v>
      </c>
      <c r="F9" s="225"/>
      <c r="G9" s="226"/>
      <c r="H9" s="227"/>
      <c r="I9" s="228"/>
      <c r="J9" s="229"/>
      <c r="K9" s="230"/>
      <c r="L9" s="231"/>
      <c r="M9" s="232"/>
      <c r="N9" s="233"/>
      <c r="O9" s="234"/>
      <c r="P9" s="235"/>
      <c r="Q9" s="236">
        <v>1460.71</v>
      </c>
      <c r="R9" s="237"/>
      <c r="S9" s="238"/>
      <c r="T9" s="227"/>
      <c r="U9" s="239"/>
      <c r="V9" s="240">
        <f>(W9+X9)*10</f>
        <v>0</v>
      </c>
      <c r="W9" s="18">
        <f>SUM(F9+G9+H9+I9+J9+K9+L9+M9+N9+O9+P9)</f>
        <v>0</v>
      </c>
      <c r="X9" s="18">
        <f>SUM(R9+S9+T9+U9)</f>
        <v>0</v>
      </c>
      <c r="Y9" s="241">
        <f>SUM(F9:P9,R9:U9)*19.8</f>
        <v>0</v>
      </c>
      <c r="Z9" s="145">
        <f>(W9*E9)+(Q9*X9)</f>
        <v>0</v>
      </c>
      <c r="AA9" s="242"/>
      <c r="AB9" s="22"/>
      <c r="AC9" s="11"/>
    </row>
    <row r="10" ht="30.75" customHeight="1">
      <c r="A10" s="8"/>
      <c r="B10" t="s" s="243">
        <v>178</v>
      </c>
      <c r="C10" t="s" s="244">
        <v>179</v>
      </c>
      <c r="D10" s="18">
        <v>10</v>
      </c>
      <c r="E10" s="224">
        <v>1702.4</v>
      </c>
      <c r="F10" s="225"/>
      <c r="G10" s="226"/>
      <c r="H10" s="227"/>
      <c r="I10" s="228"/>
      <c r="J10" s="229"/>
      <c r="K10" s="230"/>
      <c r="L10" s="231"/>
      <c r="M10" s="232"/>
      <c r="N10" s="233"/>
      <c r="O10" s="234"/>
      <c r="P10" s="235"/>
      <c r="Q10" s="236">
        <v>1787.52</v>
      </c>
      <c r="R10" s="237"/>
      <c r="S10" s="238"/>
      <c r="T10" s="227"/>
      <c r="U10" s="239"/>
      <c r="V10" s="240">
        <f>(W10+X10)*10</f>
        <v>0</v>
      </c>
      <c r="W10" s="18">
        <f>SUM(F10+G10+H10+I10+J10+K10+L10+M10+N10+O10+P10)</f>
        <v>0</v>
      </c>
      <c r="X10" s="18">
        <f>SUM(R10+S10+T10+U10)</f>
        <v>0</v>
      </c>
      <c r="Y10" s="241">
        <f>SUM(F10:P10,R10:U10)*19.8</f>
        <v>0</v>
      </c>
      <c r="Z10" s="145">
        <f>(W10*E10)+(Q10*X10)</f>
        <v>0</v>
      </c>
      <c r="AA10" s="242"/>
      <c r="AB10" s="22"/>
      <c r="AC10" s="11"/>
    </row>
    <row r="11" ht="31.5" customHeight="1">
      <c r="A11" s="8"/>
      <c r="B11" t="s" s="245">
        <v>180</v>
      </c>
      <c r="C11" t="s" s="246">
        <v>181</v>
      </c>
      <c r="D11" s="18">
        <v>6</v>
      </c>
      <c r="E11" s="224">
        <v>916.13</v>
      </c>
      <c r="F11" s="225"/>
      <c r="G11" s="226"/>
      <c r="H11" s="227"/>
      <c r="I11" s="228"/>
      <c r="J11" s="229"/>
      <c r="K11" s="230"/>
      <c r="L11" s="231"/>
      <c r="M11" s="232"/>
      <c r="N11" s="233"/>
      <c r="O11" s="234"/>
      <c r="P11" s="235"/>
      <c r="Q11" s="236">
        <v>961.9299999999999</v>
      </c>
      <c r="R11" s="237"/>
      <c r="S11" s="238"/>
      <c r="T11" s="227"/>
      <c r="U11" s="239"/>
      <c r="V11" s="240">
        <f>(W11+X11)*6</f>
        <v>0</v>
      </c>
      <c r="W11" s="18">
        <f>SUM(F11+G11+H11+I11+J11+K11+L11+M11+N11+O11+P11)</f>
        <v>0</v>
      </c>
      <c r="X11" s="18">
        <f>SUM(R11+S11+T11+U11)</f>
        <v>0</v>
      </c>
      <c r="Y11" s="241">
        <f>SUM(F11:P11,R11:U11)*13.4</f>
        <v>0</v>
      </c>
      <c r="Z11" s="145">
        <f>(W11*E11)+(Q11*X11)</f>
        <v>0</v>
      </c>
      <c r="AA11" s="242"/>
      <c r="AB11" s="22"/>
      <c r="AC11" s="11"/>
    </row>
    <row r="12" ht="30.75" customHeight="1">
      <c r="A12" s="8"/>
      <c r="B12" t="s" s="222">
        <v>182</v>
      </c>
      <c r="C12" t="s" s="223">
        <v>183</v>
      </c>
      <c r="D12" s="141">
        <v>6</v>
      </c>
      <c r="E12" s="247">
        <v>1128.36</v>
      </c>
      <c r="F12" s="248"/>
      <c r="G12" s="249"/>
      <c r="H12" s="250"/>
      <c r="I12" s="251"/>
      <c r="J12" s="252"/>
      <c r="K12" s="253"/>
      <c r="L12" s="254"/>
      <c r="M12" s="255"/>
      <c r="N12" s="256"/>
      <c r="O12" s="257"/>
      <c r="P12" s="258"/>
      <c r="Q12" s="259">
        <v>1184.78</v>
      </c>
      <c r="R12" s="260"/>
      <c r="S12" s="261"/>
      <c r="T12" s="250"/>
      <c r="U12" s="262"/>
      <c r="V12" s="263">
        <f>(W12+X12)*6</f>
        <v>0</v>
      </c>
      <c r="W12" s="18">
        <f>SUM(F12+G12+H12+I12+J12+K12+L12+M12+N12+O12+P12)</f>
        <v>0</v>
      </c>
      <c r="X12" s="18">
        <f>SUM(R12+S12+T12+U12)</f>
        <v>0</v>
      </c>
      <c r="Y12" s="264">
        <f>SUM(F12:P12,R12:U12)*13.4</f>
        <v>0</v>
      </c>
      <c r="Z12" s="173">
        <f>(W12*E12)+(Q12*X12)</f>
        <v>0</v>
      </c>
      <c r="AA12" s="242"/>
      <c r="AB12" s="22"/>
      <c r="AC12" s="11"/>
    </row>
    <row r="13" ht="15" customHeight="1">
      <c r="A13" s="178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6"/>
      <c r="X13" s="267">
        <v>1</v>
      </c>
      <c r="Y13" s="265"/>
      <c r="Z13" s="265"/>
      <c r="AA13" s="179"/>
      <c r="AB13" s="179"/>
      <c r="AC13" s="181"/>
    </row>
  </sheetData>
  <mergeCells count="19">
    <mergeCell ref="B8:Z8"/>
    <mergeCell ref="N5:N7"/>
    <mergeCell ref="S5:S7"/>
    <mergeCell ref="T5:T7"/>
    <mergeCell ref="U5:U7"/>
    <mergeCell ref="E1:Z1"/>
    <mergeCell ref="F5:F7"/>
    <mergeCell ref="G5:G7"/>
    <mergeCell ref="H5:H7"/>
    <mergeCell ref="I5:I7"/>
    <mergeCell ref="J5:J7"/>
    <mergeCell ref="K5:K7"/>
    <mergeCell ref="L5:L7"/>
    <mergeCell ref="M5:M7"/>
    <mergeCell ref="O5:O7"/>
    <mergeCell ref="P5:P7"/>
    <mergeCell ref="R5:R7"/>
    <mergeCell ref="E5:E7"/>
    <mergeCell ref="Q5:Q7"/>
  </mergeCells>
  <conditionalFormatting sqref="Z4 Q9:Q12 V9:V12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52" useFirstPageNumber="0" orientation="landscape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N29"/>
  <sheetViews>
    <sheetView workbookViewId="0" showGridLines="0" defaultGridColor="1"/>
  </sheetViews>
  <sheetFormatPr defaultColWidth="10.8333" defaultRowHeight="15" customHeight="1" outlineLevelRow="0" outlineLevelCol="0"/>
  <cols>
    <col min="1" max="1" width="3" style="268" customWidth="1"/>
    <col min="2" max="2" width="30.5" style="268" customWidth="1"/>
    <col min="3" max="3" width="12.1719" style="268" customWidth="1"/>
    <col min="4" max="5" width="11.5" style="268" customWidth="1"/>
    <col min="6" max="6" width="13.1719" style="268" customWidth="1"/>
    <col min="7" max="7" width="11.8516" style="268" customWidth="1"/>
    <col min="8" max="8" width="6.67188" style="268" customWidth="1"/>
    <col min="9" max="9" width="30" style="268" customWidth="1"/>
    <col min="10" max="10" width="13" style="268" customWidth="1"/>
    <col min="11" max="11" width="12.3516" style="268" customWidth="1"/>
    <col min="12" max="12" width="14.5" style="268" customWidth="1"/>
    <col min="13" max="13" width="13" style="268" customWidth="1"/>
    <col min="14" max="14" width="14.1719" style="268" customWidth="1"/>
    <col min="15" max="16384" width="10.8516" style="268" customWidth="1"/>
  </cols>
  <sheetData>
    <row r="1" ht="15" customHeight="1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ht="15" customHeight="1">
      <c r="A2" s="8"/>
      <c r="B2" t="s" s="269">
        <v>184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ht="15" customHeight="1">
      <c r="A3" s="8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ht="15" customHeight="1">
      <c r="A4" s="8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1"/>
    </row>
    <row r="5" ht="15" customHeight="1">
      <c r="A5" s="8"/>
      <c r="B5" s="272"/>
      <c r="C5" s="272"/>
      <c r="D5" s="272"/>
      <c r="E5" s="272"/>
      <c r="F5" s="272"/>
      <c r="G5" s="272"/>
      <c r="H5" s="270"/>
      <c r="I5" s="272"/>
      <c r="J5" s="272"/>
      <c r="K5" s="272"/>
      <c r="L5" s="272"/>
      <c r="M5" s="272"/>
      <c r="N5" s="273"/>
    </row>
    <row r="6" ht="16.5" customHeight="1">
      <c r="A6" s="78"/>
      <c r="B6" t="s" s="274">
        <v>185</v>
      </c>
      <c r="C6" s="275"/>
      <c r="D6" s="275"/>
      <c r="E6" s="275"/>
      <c r="F6" s="275"/>
      <c r="G6" s="275"/>
      <c r="H6" s="276"/>
      <c r="I6" t="s" s="277">
        <v>186</v>
      </c>
      <c r="J6" s="278"/>
      <c r="K6" s="278"/>
      <c r="L6" s="278"/>
      <c r="M6" s="278"/>
      <c r="N6" s="279"/>
    </row>
    <row r="7" ht="16.5" customHeight="1">
      <c r="A7" s="78"/>
      <c r="B7" s="275"/>
      <c r="C7" s="275"/>
      <c r="D7" s="275"/>
      <c r="E7" s="275"/>
      <c r="F7" s="275"/>
      <c r="G7" s="275"/>
      <c r="H7" s="276"/>
      <c r="I7" s="280"/>
      <c r="J7" s="281"/>
      <c r="K7" s="281"/>
      <c r="L7" s="281"/>
      <c r="M7" s="281"/>
      <c r="N7" s="282"/>
    </row>
    <row r="8" ht="27.75" customHeight="1">
      <c r="A8" s="78"/>
      <c r="B8" t="s" s="283">
        <v>187</v>
      </c>
      <c r="C8" s="284"/>
      <c r="D8" s="284"/>
      <c r="E8" s="284"/>
      <c r="F8" s="284"/>
      <c r="G8" s="284"/>
      <c r="H8" s="276"/>
      <c r="I8" t="s" s="283">
        <v>187</v>
      </c>
      <c r="J8" s="285"/>
      <c r="K8" s="286"/>
      <c r="L8" s="286"/>
      <c r="M8" s="286"/>
      <c r="N8" s="287"/>
    </row>
    <row r="9" ht="26.25" customHeight="1">
      <c r="A9" s="78"/>
      <c r="B9" t="s" s="283">
        <v>188</v>
      </c>
      <c r="C9" s="284"/>
      <c r="D9" s="284"/>
      <c r="E9" s="284"/>
      <c r="F9" s="284"/>
      <c r="G9" s="284"/>
      <c r="H9" s="276"/>
      <c r="I9" t="s" s="283">
        <v>188</v>
      </c>
      <c r="J9" s="285"/>
      <c r="K9" s="286"/>
      <c r="L9" s="286"/>
      <c r="M9" s="286"/>
      <c r="N9" s="287"/>
    </row>
    <row r="10" ht="24.75" customHeight="1">
      <c r="A10" s="78"/>
      <c r="B10" t="s" s="283">
        <v>189</v>
      </c>
      <c r="C10" s="284"/>
      <c r="D10" s="284"/>
      <c r="E10" s="284"/>
      <c r="F10" s="284"/>
      <c r="G10" s="284"/>
      <c r="H10" s="276"/>
      <c r="I10" t="s" s="288">
        <v>189</v>
      </c>
      <c r="J10" s="285"/>
      <c r="K10" s="286"/>
      <c r="L10" s="286"/>
      <c r="M10" s="286"/>
      <c r="N10" s="287"/>
    </row>
    <row r="11" ht="26.25" customHeight="1">
      <c r="A11" s="78"/>
      <c r="B11" t="s" s="283">
        <v>190</v>
      </c>
      <c r="C11" s="284"/>
      <c r="D11" s="284"/>
      <c r="E11" s="284"/>
      <c r="F11" s="284"/>
      <c r="G11" s="284"/>
      <c r="H11" s="276"/>
      <c r="I11" t="s" s="288">
        <v>190</v>
      </c>
      <c r="J11" s="285"/>
      <c r="K11" s="286"/>
      <c r="L11" s="286"/>
      <c r="M11" s="286"/>
      <c r="N11" s="287"/>
    </row>
    <row r="12" ht="26.25" customHeight="1">
      <c r="A12" s="78"/>
      <c r="B12" t="s" s="283">
        <v>191</v>
      </c>
      <c r="C12" s="284"/>
      <c r="D12" s="284"/>
      <c r="E12" s="284"/>
      <c r="F12" s="284"/>
      <c r="G12" s="284"/>
      <c r="H12" s="276"/>
      <c r="I12" t="s" s="288">
        <v>192</v>
      </c>
      <c r="J12" s="285"/>
      <c r="K12" s="286"/>
      <c r="L12" s="286"/>
      <c r="M12" s="286"/>
      <c r="N12" s="287"/>
    </row>
    <row r="13" ht="25.5" customHeight="1">
      <c r="A13" s="78"/>
      <c r="B13" t="s" s="283">
        <v>192</v>
      </c>
      <c r="C13" s="284"/>
      <c r="D13" s="284"/>
      <c r="E13" s="284"/>
      <c r="F13" s="284"/>
      <c r="G13" s="284"/>
      <c r="H13" s="276"/>
      <c r="I13" t="s" s="288">
        <v>193</v>
      </c>
      <c r="J13" s="285"/>
      <c r="K13" s="286"/>
      <c r="L13" s="286"/>
      <c r="M13" s="286"/>
      <c r="N13" s="287"/>
    </row>
    <row r="14" ht="28.5" customHeight="1">
      <c r="A14" s="78"/>
      <c r="B14" t="s" s="283">
        <v>193</v>
      </c>
      <c r="C14" s="284"/>
      <c r="D14" s="284"/>
      <c r="E14" s="284"/>
      <c r="F14" s="284"/>
      <c r="G14" s="284"/>
      <c r="H14" s="276"/>
      <c r="I14" t="s" s="288">
        <v>194</v>
      </c>
      <c r="J14" s="289"/>
      <c r="K14" s="289"/>
      <c r="L14" s="289"/>
      <c r="M14" s="289"/>
      <c r="N14" s="289"/>
    </row>
    <row r="15" ht="29.25" customHeight="1">
      <c r="A15" s="78"/>
      <c r="B15" t="s" s="283">
        <v>195</v>
      </c>
      <c r="C15" s="284"/>
      <c r="D15" s="284"/>
      <c r="E15" s="284"/>
      <c r="F15" s="284"/>
      <c r="G15" s="284"/>
      <c r="H15" s="290"/>
      <c r="I15" s="291"/>
      <c r="J15" s="292"/>
      <c r="K15" s="292"/>
      <c r="L15" s="292"/>
      <c r="M15" s="292"/>
      <c r="N15" s="293"/>
    </row>
    <row r="16" ht="29.25" customHeight="1">
      <c r="A16" s="78"/>
      <c r="B16" t="s" s="283">
        <v>194</v>
      </c>
      <c r="C16" s="284"/>
      <c r="D16" s="284"/>
      <c r="E16" s="284"/>
      <c r="F16" s="284"/>
      <c r="G16" s="284"/>
      <c r="H16" s="290"/>
      <c r="I16" t="s" s="294">
        <v>196</v>
      </c>
      <c r="J16" s="295"/>
      <c r="K16" s="295"/>
      <c r="L16" s="295"/>
      <c r="M16" s="295"/>
      <c r="N16" s="296"/>
    </row>
    <row r="17" ht="24.75" customHeight="1">
      <c r="A17" s="78"/>
      <c r="B17" t="s" s="283">
        <v>197</v>
      </c>
      <c r="C17" s="284"/>
      <c r="D17" s="284"/>
      <c r="E17" s="284"/>
      <c r="F17" s="284"/>
      <c r="G17" s="284"/>
      <c r="H17" s="290"/>
      <c r="I17" t="s" s="294">
        <v>198</v>
      </c>
      <c r="J17" s="295"/>
      <c r="K17" s="295"/>
      <c r="L17" s="295"/>
      <c r="M17" s="295"/>
      <c r="N17" s="296"/>
    </row>
    <row r="18" ht="24" customHeight="1">
      <c r="A18" s="8"/>
      <c r="B18" s="297"/>
      <c r="C18" s="297"/>
      <c r="D18" s="297"/>
      <c r="E18" s="298"/>
      <c r="F18" s="297"/>
      <c r="G18" s="297"/>
      <c r="H18" s="299"/>
      <c r="I18" s="295"/>
      <c r="J18" s="295"/>
      <c r="K18" s="295"/>
      <c r="L18" s="295"/>
      <c r="M18" s="295"/>
      <c r="N18" s="296"/>
    </row>
    <row r="19" ht="24" customHeight="1">
      <c r="A19" s="78"/>
      <c r="B19" t="s" s="300">
        <v>199</v>
      </c>
      <c r="C19" s="301"/>
      <c r="D19" s="302"/>
      <c r="E19" s="303"/>
      <c r="F19" s="304">
        <f>SUM('PU Holds'!X4)</f>
        <v>0</v>
      </c>
      <c r="G19" s="305"/>
      <c r="H19" s="169"/>
      <c r="I19" s="306"/>
      <c r="J19" s="295"/>
      <c r="K19" s="295"/>
      <c r="L19" s="295"/>
      <c r="M19" s="295"/>
      <c r="N19" s="296"/>
    </row>
    <row r="20" ht="15" customHeight="1">
      <c r="A20" s="8"/>
      <c r="B20" s="307"/>
      <c r="C20" s="307"/>
      <c r="D20" s="307"/>
      <c r="E20" s="308"/>
      <c r="F20" s="309"/>
      <c r="G20" s="310"/>
      <c r="H20" s="299"/>
      <c r="I20" s="299"/>
      <c r="J20" s="299"/>
      <c r="K20" s="299"/>
      <c r="L20" s="311"/>
      <c r="M20" s="299"/>
      <c r="N20" s="312"/>
    </row>
    <row r="21" ht="25.5" customHeight="1">
      <c r="A21" s="78"/>
      <c r="B21" t="s" s="300">
        <v>200</v>
      </c>
      <c r="C21" s="301"/>
      <c r="D21" s="302"/>
      <c r="E21" s="313"/>
      <c r="F21" s="314">
        <f>'MACROS'!Z4</f>
        <v>0</v>
      </c>
      <c r="G21" s="315"/>
      <c r="H21" s="169"/>
      <c r="I21" s="306"/>
      <c r="J21" s="295"/>
      <c r="K21" s="295"/>
      <c r="L21" s="295"/>
      <c r="M21" s="295"/>
      <c r="N21" s="296"/>
    </row>
    <row r="22" ht="16.5" customHeight="1">
      <c r="A22" s="8"/>
      <c r="B22" s="297"/>
      <c r="C22" s="316"/>
      <c r="D22" s="317"/>
      <c r="E22" s="308"/>
      <c r="F22" s="309"/>
      <c r="G22" s="310"/>
      <c r="H22" s="299"/>
      <c r="I22" s="299"/>
      <c r="J22" s="299"/>
      <c r="K22" s="299"/>
      <c r="L22" s="311"/>
      <c r="M22" s="299"/>
      <c r="N22" s="312"/>
    </row>
    <row r="23" ht="25.5" customHeight="1">
      <c r="A23" s="78"/>
      <c r="B23" t="s" s="300">
        <v>201</v>
      </c>
      <c r="C23" s="301"/>
      <c r="D23" s="302"/>
      <c r="E23" s="313"/>
      <c r="F23" s="318">
        <f>'PU Holds'!X6+'MACROS'!Z5</f>
        <v>0</v>
      </c>
      <c r="G23" s="318"/>
      <c r="H23" s="169"/>
      <c r="I23" s="295"/>
      <c r="J23" s="295"/>
      <c r="K23" s="295"/>
      <c r="L23" s="295"/>
      <c r="M23" s="295"/>
      <c r="N23" s="296"/>
    </row>
    <row r="24" ht="15" customHeight="1">
      <c r="A24" s="8"/>
      <c r="B24" s="297"/>
      <c r="C24" s="316"/>
      <c r="D24" s="317"/>
      <c r="E24" s="308"/>
      <c r="F24" s="309"/>
      <c r="G24" s="310"/>
      <c r="H24" s="299"/>
      <c r="I24" s="299"/>
      <c r="J24" s="299"/>
      <c r="K24" s="299"/>
      <c r="L24" s="311"/>
      <c r="M24" s="299"/>
      <c r="N24" s="312"/>
    </row>
    <row r="25" ht="25.5" customHeight="1">
      <c r="A25" s="78"/>
      <c r="B25" t="s" s="319">
        <v>202</v>
      </c>
      <c r="C25" s="320"/>
      <c r="D25" s="321"/>
      <c r="E25" s="313"/>
      <c r="F25" s="322">
        <f>SUM('PU Holds'!X7+'MACROS'!Z6)</f>
        <v>0</v>
      </c>
      <c r="G25" s="323"/>
      <c r="H25" s="169"/>
      <c r="I25" t="s" s="324">
        <v>203</v>
      </c>
      <c r="J25" s="325"/>
      <c r="K25" s="325"/>
      <c r="L25" s="325"/>
      <c r="M25" s="325"/>
      <c r="N25" s="326"/>
    </row>
    <row r="26" ht="15" customHeight="1">
      <c r="A26" s="8"/>
      <c r="B26" s="298"/>
      <c r="C26" s="327"/>
      <c r="D26" s="328"/>
      <c r="E26" s="308"/>
      <c r="F26" s="329"/>
      <c r="G26" s="330"/>
      <c r="H26" s="299"/>
      <c r="I26" s="299"/>
      <c r="J26" s="299"/>
      <c r="K26" s="299"/>
      <c r="L26" s="311"/>
      <c r="M26" s="299"/>
      <c r="N26" s="312"/>
    </row>
    <row r="27" ht="15" customHeight="1">
      <c r="A27" s="8"/>
      <c r="B27" s="331"/>
      <c r="C27" s="332"/>
      <c r="D27" s="333"/>
      <c r="E27" s="334"/>
      <c r="F27" s="335"/>
      <c r="G27" s="336"/>
      <c r="H27" s="336"/>
      <c r="I27" s="336"/>
      <c r="J27" s="336"/>
      <c r="K27" s="336"/>
      <c r="L27" s="337"/>
      <c r="M27" s="336"/>
      <c r="N27" s="338"/>
    </row>
    <row r="28" ht="15" customHeight="1">
      <c r="A28" s="8"/>
      <c r="B28" s="331"/>
      <c r="C28" s="332"/>
      <c r="D28" s="333"/>
      <c r="E28" s="334"/>
      <c r="F28" s="335"/>
      <c r="G28" s="336"/>
      <c r="H28" s="336"/>
      <c r="I28" s="336"/>
      <c r="J28" s="336"/>
      <c r="K28" s="336"/>
      <c r="L28" s="337"/>
      <c r="M28" s="336"/>
      <c r="N28" s="338"/>
    </row>
    <row r="29" ht="15" customHeight="1">
      <c r="A29" s="178"/>
      <c r="B29" s="339"/>
      <c r="C29" s="340"/>
      <c r="D29" s="341"/>
      <c r="E29" s="342"/>
      <c r="F29" s="343"/>
      <c r="G29" s="344"/>
      <c r="H29" s="344"/>
      <c r="I29" s="344"/>
      <c r="J29" s="344"/>
      <c r="K29" s="344"/>
      <c r="L29" s="345"/>
      <c r="M29" s="344"/>
      <c r="N29" s="346"/>
    </row>
  </sheetData>
  <mergeCells count="39">
    <mergeCell ref="F25:G25"/>
    <mergeCell ref="B25:D25"/>
    <mergeCell ref="I25:N25"/>
    <mergeCell ref="I19:N19"/>
    <mergeCell ref="I21:N21"/>
    <mergeCell ref="I23:N23"/>
    <mergeCell ref="F23:G23"/>
    <mergeCell ref="B2:N3"/>
    <mergeCell ref="B19:D19"/>
    <mergeCell ref="B21:D21"/>
    <mergeCell ref="B23:D23"/>
    <mergeCell ref="I18:N18"/>
    <mergeCell ref="F19:G19"/>
    <mergeCell ref="B20:D20"/>
    <mergeCell ref="F21:G21"/>
    <mergeCell ref="J15:N15"/>
    <mergeCell ref="B4:N5"/>
    <mergeCell ref="H6:H17"/>
    <mergeCell ref="B6:G7"/>
    <mergeCell ref="J9:N9"/>
    <mergeCell ref="J10:N10"/>
    <mergeCell ref="J11:N11"/>
    <mergeCell ref="J12:N12"/>
    <mergeCell ref="I6:N7"/>
    <mergeCell ref="C8:G8"/>
    <mergeCell ref="C9:G9"/>
    <mergeCell ref="C10:G10"/>
    <mergeCell ref="C11:G11"/>
    <mergeCell ref="C15:G15"/>
    <mergeCell ref="C16:G16"/>
    <mergeCell ref="C17:G17"/>
    <mergeCell ref="J8:N8"/>
    <mergeCell ref="J13:N13"/>
    <mergeCell ref="J14:N14"/>
    <mergeCell ref="C12:G12"/>
    <mergeCell ref="C13:G13"/>
    <mergeCell ref="C14:G14"/>
    <mergeCell ref="I17:N17"/>
    <mergeCell ref="I16:N16"/>
  </mergeCells>
  <hyperlinks>
    <hyperlink ref="I16" r:id="rId1" location="" tooltip="" display="www.hitoholds.com"/>
    <hyperlink ref="I17" r:id="rId2" location="" tooltip="" display="Contact: info@hitoholds.com"/>
  </hyperlinks>
  <pageMargins left="0.7" right="0.7" top="0.75" bottom="0.75" header="0.3" footer="0.3"/>
  <pageSetup firstPageNumber="1" fitToHeight="1" fitToWidth="1" scale="62" useFirstPageNumber="0" orientation="landscape" pageOrder="downThenOver"/>
  <headerFooter>
    <oddFooter>&amp;C&amp;"Helvetica Neue,Regular"&amp;12&amp;K000000&amp;P</oddFooter>
  </headerFooter>
  <drawing r:id="rId3"/>
</worksheet>
</file>

<file path=xl/worksheets/sheet4.xml><?xml version="1.0" encoding="utf-8"?>
<worksheet xmlns:r="http://schemas.openxmlformats.org/officeDocument/2006/relationships" xmlns="http://schemas.openxmlformats.org/spreadsheetml/2006/main">
  <dimension ref="A1:T37"/>
  <sheetViews>
    <sheetView workbookViewId="0" showGridLines="0" defaultGridColor="1"/>
  </sheetViews>
  <sheetFormatPr defaultColWidth="10.8333" defaultRowHeight="15" customHeight="1" outlineLevelRow="0" outlineLevelCol="0"/>
  <cols>
    <col min="1" max="1" width="6.17188" style="347" customWidth="1"/>
    <col min="2" max="2" width="20.8516" style="347" customWidth="1"/>
    <col min="3" max="3" width="24.5" style="347" customWidth="1"/>
    <col min="4" max="5" width="10.8516" style="347" customWidth="1"/>
    <col min="6" max="6" width="14.5" style="347" customWidth="1"/>
    <col min="7" max="7" width="6.5" style="347" customWidth="1"/>
    <col min="8" max="9" width="7.35156" style="347" customWidth="1"/>
    <col min="10" max="10" width="7.17188" style="347" customWidth="1"/>
    <col min="11" max="16" width="7.5" style="347" customWidth="1"/>
    <col min="17" max="17" width="17.3516" style="347" customWidth="1"/>
    <col min="18" max="18" width="14" style="347" customWidth="1"/>
    <col min="19" max="19" width="13" style="347" customWidth="1"/>
    <col min="20" max="20" width="16.5" style="347" customWidth="1"/>
    <col min="21" max="16384" width="10.8516" style="347" customWidth="1"/>
  </cols>
  <sheetData>
    <row r="1" ht="23.25" customHeight="1">
      <c r="A1" s="348"/>
      <c r="B1" s="348"/>
      <c r="C1" s="348"/>
      <c r="D1" s="348"/>
      <c r="E1" s="348"/>
      <c r="F1" t="s" s="349">
        <v>204</v>
      </c>
      <c r="G1" s="350"/>
      <c r="H1" s="350"/>
      <c r="I1" s="351"/>
      <c r="J1" s="351"/>
      <c r="K1" s="351"/>
      <c r="L1" s="351"/>
      <c r="M1" s="351"/>
      <c r="N1" s="351"/>
      <c r="O1" s="350"/>
      <c r="P1" s="350"/>
      <c r="Q1" s="350"/>
      <c r="R1" s="350"/>
      <c r="S1" s="350"/>
      <c r="T1" s="350"/>
    </row>
    <row r="2" ht="19.5" customHeight="1">
      <c r="A2" s="348"/>
      <c r="B2" s="348"/>
      <c r="C2" s="348"/>
      <c r="D2" s="352"/>
      <c r="E2" s="352"/>
      <c r="F2" s="353"/>
      <c r="G2" s="353"/>
      <c r="H2" s="354"/>
      <c r="I2" s="355"/>
      <c r="J2" s="356"/>
      <c r="K2" s="356"/>
      <c r="L2" s="356"/>
      <c r="M2" s="356"/>
      <c r="N2" s="356"/>
      <c r="O2" s="357"/>
      <c r="P2" s="353"/>
      <c r="Q2" s="353"/>
      <c r="R2" s="353"/>
      <c r="S2" s="353"/>
      <c r="T2" s="353"/>
    </row>
    <row r="3" ht="19.5" customHeight="1">
      <c r="A3" s="348"/>
      <c r="B3" s="358"/>
      <c r="C3" s="358"/>
      <c r="D3" s="358"/>
      <c r="E3" s="359"/>
      <c r="F3" t="s" s="183">
        <v>1</v>
      </c>
      <c r="G3" s="360">
        <f>G9*E9+G10*E10+G11*E11+G12*E12+G13*E13+G17*E17+G18*E18+G20*E20+G21*E21+G22*E22+G23*E23+G24*E24+G30*E30+G31*E31</f>
        <v>0</v>
      </c>
      <c r="H3" s="361"/>
      <c r="I3" s="361"/>
      <c r="J3" s="361"/>
      <c r="K3" s="361"/>
      <c r="L3" s="361"/>
      <c r="M3" s="361"/>
      <c r="N3" s="361"/>
      <c r="O3" s="361"/>
      <c r="P3" s="361"/>
      <c r="Q3" t="s" s="19">
        <v>2</v>
      </c>
      <c r="R3" s="20"/>
      <c r="S3" s="20"/>
      <c r="T3" s="362">
        <f>SUM(R9:R31)</f>
        <v>0</v>
      </c>
    </row>
    <row r="4" ht="19.5" customHeight="1">
      <c r="A4" s="348"/>
      <c r="B4" s="358"/>
      <c r="C4" s="358"/>
      <c r="D4" s="358"/>
      <c r="E4" s="358"/>
      <c r="F4" s="363"/>
      <c r="G4" t="s" s="364">
        <v>205</v>
      </c>
      <c r="H4" t="s" s="365">
        <v>206</v>
      </c>
      <c r="I4" t="s" s="28">
        <v>6</v>
      </c>
      <c r="J4" t="s" s="366">
        <v>207</v>
      </c>
      <c r="K4" t="s" s="32">
        <v>10</v>
      </c>
      <c r="L4" t="s" s="33">
        <v>11</v>
      </c>
      <c r="M4" t="s" s="34">
        <v>208</v>
      </c>
      <c r="N4" t="s" s="367">
        <v>209</v>
      </c>
      <c r="O4" t="s" s="368">
        <v>210</v>
      </c>
      <c r="P4" t="s" s="369">
        <v>211</v>
      </c>
      <c r="Q4" t="s" s="19">
        <v>18</v>
      </c>
      <c r="R4" s="20"/>
      <c r="S4" s="20"/>
      <c r="T4" s="362">
        <f>SUM(Q9:Q31)</f>
        <v>0</v>
      </c>
    </row>
    <row r="5" ht="18.75" customHeight="1">
      <c r="A5" s="348"/>
      <c r="B5" s="358"/>
      <c r="C5" s="358"/>
      <c r="D5" s="358"/>
      <c r="E5" s="358"/>
      <c r="F5" s="359"/>
      <c r="G5" s="370"/>
      <c r="H5" s="371"/>
      <c r="I5" s="43"/>
      <c r="J5" s="372"/>
      <c r="K5" s="47"/>
      <c r="L5" s="48"/>
      <c r="M5" s="49"/>
      <c r="N5" s="373"/>
      <c r="O5" s="374"/>
      <c r="P5" s="375"/>
      <c r="Q5" t="s" s="19">
        <v>212</v>
      </c>
      <c r="R5" s="20"/>
      <c r="S5" s="20"/>
      <c r="T5" s="376">
        <v>0</v>
      </c>
    </row>
    <row r="6" ht="21.75" customHeight="1">
      <c r="A6" s="348"/>
      <c r="B6" s="377"/>
      <c r="C6" s="377"/>
      <c r="D6" s="377"/>
      <c r="E6" s="377"/>
      <c r="F6" s="378"/>
      <c r="G6" s="370"/>
      <c r="H6" s="371"/>
      <c r="I6" s="43"/>
      <c r="J6" s="372"/>
      <c r="K6" s="47"/>
      <c r="L6" s="48"/>
      <c r="M6" s="49"/>
      <c r="N6" s="373"/>
      <c r="O6" s="374"/>
      <c r="P6" s="375"/>
      <c r="Q6" t="s" s="19">
        <v>21</v>
      </c>
      <c r="R6" s="20"/>
      <c r="S6" s="20"/>
      <c r="T6" s="379">
        <f>SUM(T10:T32)</f>
        <v>0</v>
      </c>
    </row>
    <row r="7" ht="30.75" customHeight="1">
      <c r="A7" s="380"/>
      <c r="B7" t="s" s="381">
        <v>213</v>
      </c>
      <c r="C7" t="s" s="381">
        <v>214</v>
      </c>
      <c r="D7" t="s" s="381">
        <v>23</v>
      </c>
      <c r="E7" t="s" s="381">
        <v>24</v>
      </c>
      <c r="F7" t="s" s="382">
        <v>25</v>
      </c>
      <c r="G7" s="370"/>
      <c r="H7" s="383"/>
      <c r="I7" s="63"/>
      <c r="J7" s="384"/>
      <c r="K7" s="67"/>
      <c r="L7" s="68"/>
      <c r="M7" s="69"/>
      <c r="N7" s="385"/>
      <c r="O7" s="386"/>
      <c r="P7" s="375"/>
      <c r="Q7" t="s" s="387">
        <v>26</v>
      </c>
      <c r="R7" t="s" s="388">
        <v>24</v>
      </c>
      <c r="S7" t="s" s="388">
        <v>27</v>
      </c>
      <c r="T7" t="s" s="389">
        <v>28</v>
      </c>
    </row>
    <row r="8" ht="17.25" customHeight="1">
      <c r="A8" s="38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1"/>
    </row>
    <row r="9" ht="16.5" customHeight="1">
      <c r="A9" s="348"/>
      <c r="B9" t="s" s="392">
        <v>215</v>
      </c>
      <c r="C9" t="s" s="393">
        <v>216</v>
      </c>
      <c r="D9" t="s" s="80">
        <v>217</v>
      </c>
      <c r="E9" s="394">
        <v>1</v>
      </c>
      <c r="F9" s="395"/>
      <c r="G9" s="83"/>
      <c r="H9" s="84"/>
      <c r="I9" s="86"/>
      <c r="J9" s="88"/>
      <c r="K9" s="396"/>
      <c r="L9" s="91"/>
      <c r="M9" s="93"/>
      <c r="N9" s="397"/>
      <c r="O9" s="87"/>
      <c r="P9" s="96"/>
      <c r="Q9" s="360">
        <f>SUM(G9:P9)</f>
        <v>0</v>
      </c>
      <c r="R9" s="398">
        <f>Q9*E9</f>
        <v>0</v>
      </c>
      <c r="S9" s="399">
        <v>0</v>
      </c>
      <c r="T9" s="400">
        <f>Q9*F9</f>
        <v>0</v>
      </c>
    </row>
    <row r="10" ht="16.5" customHeight="1">
      <c r="A10" s="348"/>
      <c r="B10" s="401"/>
      <c r="C10" t="s" s="393">
        <v>218</v>
      </c>
      <c r="D10" t="s" s="80">
        <v>219</v>
      </c>
      <c r="E10" s="394">
        <v>1</v>
      </c>
      <c r="F10" s="395"/>
      <c r="G10" s="83"/>
      <c r="H10" s="84"/>
      <c r="I10" s="86"/>
      <c r="J10" s="88"/>
      <c r="K10" s="396"/>
      <c r="L10" s="91"/>
      <c r="M10" s="93"/>
      <c r="N10" s="397"/>
      <c r="O10" s="87"/>
      <c r="P10" s="96"/>
      <c r="Q10" s="360">
        <f>SUM(G10:P10)</f>
        <v>0</v>
      </c>
      <c r="R10" s="398">
        <f>Q10*E10</f>
        <v>0</v>
      </c>
      <c r="S10" s="399">
        <v>0</v>
      </c>
      <c r="T10" s="400">
        <f>Q10*F10</f>
        <v>0</v>
      </c>
    </row>
    <row r="11" ht="16.5" customHeight="1">
      <c r="A11" s="348"/>
      <c r="B11" s="401"/>
      <c r="C11" t="s" s="393">
        <v>220</v>
      </c>
      <c r="D11" t="s" s="80">
        <v>221</v>
      </c>
      <c r="E11" s="394">
        <v>1</v>
      </c>
      <c r="F11" s="395"/>
      <c r="G11" s="83"/>
      <c r="H11" s="84"/>
      <c r="I11" s="86"/>
      <c r="J11" s="88"/>
      <c r="K11" s="396"/>
      <c r="L11" s="91"/>
      <c r="M11" s="93"/>
      <c r="N11" s="397"/>
      <c r="O11" s="87"/>
      <c r="P11" s="96"/>
      <c r="Q11" s="360">
        <f>SUM(G11:P11)</f>
        <v>0</v>
      </c>
      <c r="R11" s="398">
        <f>Q11*E11</f>
        <v>0</v>
      </c>
      <c r="S11" s="399">
        <v>0</v>
      </c>
      <c r="T11" s="400">
        <f>Q11*F11</f>
        <v>0</v>
      </c>
    </row>
    <row r="12" ht="16.5" customHeight="1">
      <c r="A12" s="348"/>
      <c r="B12" s="401"/>
      <c r="C12" t="s" s="393">
        <v>222</v>
      </c>
      <c r="D12" t="s" s="80">
        <v>223</v>
      </c>
      <c r="E12" s="394">
        <v>1</v>
      </c>
      <c r="F12" s="395"/>
      <c r="G12" s="83"/>
      <c r="H12" s="84"/>
      <c r="I12" s="86"/>
      <c r="J12" s="88"/>
      <c r="K12" s="396"/>
      <c r="L12" s="91"/>
      <c r="M12" s="93"/>
      <c r="N12" s="397"/>
      <c r="O12" s="87"/>
      <c r="P12" s="96"/>
      <c r="Q12" s="360">
        <f>SUM(G12:P12)</f>
        <v>0</v>
      </c>
      <c r="R12" s="398">
        <f>Q12*E12</f>
        <v>0</v>
      </c>
      <c r="S12" s="399">
        <v>0</v>
      </c>
      <c r="T12" s="400">
        <f>Q12*F12</f>
        <v>0</v>
      </c>
    </row>
    <row r="13" ht="16.5" customHeight="1">
      <c r="A13" s="348"/>
      <c r="B13" s="401"/>
      <c r="C13" t="s" s="393">
        <v>224</v>
      </c>
      <c r="D13" t="s" s="80">
        <v>225</v>
      </c>
      <c r="E13" s="394">
        <v>1</v>
      </c>
      <c r="F13" s="395"/>
      <c r="G13" s="83"/>
      <c r="H13" s="84"/>
      <c r="I13" s="86"/>
      <c r="J13" s="88"/>
      <c r="K13" s="396"/>
      <c r="L13" s="91"/>
      <c r="M13" s="93"/>
      <c r="N13" s="397"/>
      <c r="O13" s="87"/>
      <c r="P13" s="96"/>
      <c r="Q13" s="360">
        <f>SUM(G13:P13)</f>
        <v>0</v>
      </c>
      <c r="R13" s="398">
        <f>Q13*E13</f>
        <v>0</v>
      </c>
      <c r="S13" s="399">
        <v>0</v>
      </c>
      <c r="T13" s="400">
        <f>Q13*F13</f>
        <v>0</v>
      </c>
    </row>
    <row r="14" ht="16.5" customHeight="1">
      <c r="A14" s="348"/>
      <c r="B14" s="401"/>
      <c r="C14" t="s" s="393">
        <v>226</v>
      </c>
      <c r="D14" t="s" s="80">
        <v>227</v>
      </c>
      <c r="E14" s="394">
        <v>5</v>
      </c>
      <c r="F14" s="395"/>
      <c r="G14" s="83"/>
      <c r="H14" s="84"/>
      <c r="I14" s="86"/>
      <c r="J14" s="88"/>
      <c r="K14" s="396"/>
      <c r="L14" s="91"/>
      <c r="M14" s="93"/>
      <c r="N14" s="397"/>
      <c r="O14" s="87"/>
      <c r="P14" s="96"/>
      <c r="Q14" s="360">
        <f>SUM(G14:P14)</f>
        <v>0</v>
      </c>
      <c r="R14" s="398">
        <f>Q14*E14</f>
        <v>0</v>
      </c>
      <c r="S14" s="399">
        <v>0</v>
      </c>
      <c r="T14" s="400">
        <f>Q14*F14</f>
        <v>0</v>
      </c>
    </row>
    <row r="15" ht="16.5" customHeight="1">
      <c r="A15" s="348"/>
      <c r="B15" s="401"/>
      <c r="C15" t="s" s="393">
        <v>228</v>
      </c>
      <c r="D15" t="s" s="80">
        <v>229</v>
      </c>
      <c r="E15" s="394">
        <v>1</v>
      </c>
      <c r="F15" s="395"/>
      <c r="G15" s="83"/>
      <c r="H15" s="84"/>
      <c r="I15" s="86"/>
      <c r="J15" s="88"/>
      <c r="K15" s="396"/>
      <c r="L15" s="91"/>
      <c r="M15" s="93"/>
      <c r="N15" s="397"/>
      <c r="O15" s="87"/>
      <c r="P15" s="96"/>
      <c r="Q15" s="360">
        <f>SUM(G15:P15)</f>
        <v>0</v>
      </c>
      <c r="R15" s="398">
        <f>Q15*E15</f>
        <v>0</v>
      </c>
      <c r="S15" s="399">
        <v>0</v>
      </c>
      <c r="T15" s="400">
        <f>Q15*F15</f>
        <v>0</v>
      </c>
    </row>
    <row r="16" ht="16.5" customHeight="1">
      <c r="A16" s="348"/>
      <c r="B16" s="401"/>
      <c r="C16" t="s" s="393">
        <v>230</v>
      </c>
      <c r="D16" t="s" s="80">
        <v>231</v>
      </c>
      <c r="E16" s="394">
        <v>1</v>
      </c>
      <c r="F16" s="395"/>
      <c r="G16" s="83"/>
      <c r="H16" s="84"/>
      <c r="I16" s="86"/>
      <c r="J16" s="88"/>
      <c r="K16" s="396"/>
      <c r="L16" s="91"/>
      <c r="M16" s="93"/>
      <c r="N16" s="397"/>
      <c r="O16" s="87"/>
      <c r="P16" s="96"/>
      <c r="Q16" s="360">
        <f>SUM(G16:P16)</f>
        <v>0</v>
      </c>
      <c r="R16" s="398">
        <f>Q16*E16</f>
        <v>0</v>
      </c>
      <c r="S16" s="399">
        <v>0</v>
      </c>
      <c r="T16" s="400">
        <f>Q16*F16</f>
        <v>0</v>
      </c>
    </row>
    <row r="17" ht="16.5" customHeight="1">
      <c r="A17" s="348"/>
      <c r="B17" s="401"/>
      <c r="C17" t="s" s="393">
        <v>232</v>
      </c>
      <c r="D17" t="s" s="80">
        <v>233</v>
      </c>
      <c r="E17" s="394">
        <v>1</v>
      </c>
      <c r="F17" s="395"/>
      <c r="G17" s="83"/>
      <c r="H17" s="84"/>
      <c r="I17" s="86"/>
      <c r="J17" s="88"/>
      <c r="K17" s="396"/>
      <c r="L17" s="91"/>
      <c r="M17" s="93"/>
      <c r="N17" s="397"/>
      <c r="O17" s="87"/>
      <c r="P17" s="96"/>
      <c r="Q17" s="360">
        <f>SUM(G17:P17)</f>
        <v>0</v>
      </c>
      <c r="R17" s="398">
        <f>Q17*E17</f>
        <v>0</v>
      </c>
      <c r="S17" s="399">
        <v>0</v>
      </c>
      <c r="T17" s="400">
        <f>Q17*F17</f>
        <v>0</v>
      </c>
    </row>
    <row r="18" ht="16.5" customHeight="1">
      <c r="A18" s="348"/>
      <c r="B18" s="401"/>
      <c r="C18" t="s" s="393">
        <v>234</v>
      </c>
      <c r="D18" t="s" s="80">
        <v>235</v>
      </c>
      <c r="E18" s="394">
        <v>1</v>
      </c>
      <c r="F18" s="395"/>
      <c r="G18" s="83"/>
      <c r="H18" s="84"/>
      <c r="I18" s="86"/>
      <c r="J18" s="88"/>
      <c r="K18" s="396"/>
      <c r="L18" s="91"/>
      <c r="M18" s="93"/>
      <c r="N18" s="397"/>
      <c r="O18" s="87"/>
      <c r="P18" s="96"/>
      <c r="Q18" s="360">
        <f>SUM(G18:P18)</f>
        <v>0</v>
      </c>
      <c r="R18" s="398">
        <f>Q18*E18</f>
        <v>0</v>
      </c>
      <c r="S18" s="399">
        <v>0</v>
      </c>
      <c r="T18" s="400">
        <f>Q18*F18</f>
        <v>0</v>
      </c>
    </row>
    <row r="19" ht="16.5" customHeight="1">
      <c r="A19" s="348"/>
      <c r="B19" s="401"/>
      <c r="C19" t="s" s="393">
        <v>236</v>
      </c>
      <c r="D19" t="s" s="80">
        <v>237</v>
      </c>
      <c r="E19" s="394">
        <v>1</v>
      </c>
      <c r="F19" s="395"/>
      <c r="G19" s="83"/>
      <c r="H19" s="84"/>
      <c r="I19" s="86"/>
      <c r="J19" s="88"/>
      <c r="K19" s="396"/>
      <c r="L19" s="91"/>
      <c r="M19" s="93"/>
      <c r="N19" s="397"/>
      <c r="O19" s="87"/>
      <c r="P19" s="96"/>
      <c r="Q19" s="360">
        <f>SUM(G19:P19)</f>
        <v>0</v>
      </c>
      <c r="R19" s="398">
        <f>Q19*E19</f>
        <v>0</v>
      </c>
      <c r="S19" s="399">
        <v>0</v>
      </c>
      <c r="T19" s="400">
        <f>Q19*F19</f>
        <v>0</v>
      </c>
    </row>
    <row r="20" ht="16.5" customHeight="1">
      <c r="A20" s="348"/>
      <c r="B20" s="402"/>
      <c r="C20" t="s" s="403">
        <v>226</v>
      </c>
      <c r="D20" t="s" s="102">
        <v>238</v>
      </c>
      <c r="E20" s="404">
        <v>5</v>
      </c>
      <c r="F20" s="405"/>
      <c r="G20" s="105"/>
      <c r="H20" s="106"/>
      <c r="I20" s="107"/>
      <c r="J20" s="109"/>
      <c r="K20" s="406"/>
      <c r="L20" s="112"/>
      <c r="M20" s="113"/>
      <c r="N20" s="407"/>
      <c r="O20" s="108"/>
      <c r="P20" s="116"/>
      <c r="Q20" s="408">
        <f>SUM(G20:P20)</f>
        <v>0</v>
      </c>
      <c r="R20" s="409">
        <f>Q20*E20</f>
        <v>0</v>
      </c>
      <c r="S20" s="410">
        <v>0</v>
      </c>
      <c r="T20" s="411">
        <f>Q20*F20</f>
        <v>0</v>
      </c>
    </row>
    <row r="21" ht="15.1" customHeight="1">
      <c r="A21" s="348"/>
      <c r="B21" t="s" s="412">
        <v>239</v>
      </c>
      <c r="C21" t="s" s="413">
        <v>240</v>
      </c>
      <c r="D21" t="s" s="122">
        <v>241</v>
      </c>
      <c r="E21" s="123">
        <v>1</v>
      </c>
      <c r="F21" s="414"/>
      <c r="G21" s="125"/>
      <c r="H21" s="126"/>
      <c r="I21" s="127"/>
      <c r="J21" s="129"/>
      <c r="K21" s="415"/>
      <c r="L21" s="132"/>
      <c r="M21" s="133"/>
      <c r="N21" s="416"/>
      <c r="O21" s="128"/>
      <c r="P21" s="136"/>
      <c r="Q21" s="417">
        <f>SUM(G21:P21)</f>
        <v>0</v>
      </c>
      <c r="R21" s="418">
        <f>Q21*E21</f>
        <v>0</v>
      </c>
      <c r="S21" s="419">
        <v>0</v>
      </c>
      <c r="T21" s="420">
        <f>Q21*F21</f>
        <v>0</v>
      </c>
    </row>
    <row r="22" ht="15" customHeight="1">
      <c r="A22" s="348"/>
      <c r="B22" s="421"/>
      <c r="C22" t="s" s="393">
        <v>242</v>
      </c>
      <c r="D22" t="s" s="80">
        <v>243</v>
      </c>
      <c r="E22" s="18">
        <v>1</v>
      </c>
      <c r="F22" s="422"/>
      <c r="G22" s="83"/>
      <c r="H22" s="84"/>
      <c r="I22" s="86"/>
      <c r="J22" s="88"/>
      <c r="K22" s="396"/>
      <c r="L22" s="91"/>
      <c r="M22" s="93"/>
      <c r="N22" s="397"/>
      <c r="O22" s="87"/>
      <c r="P22" s="96"/>
      <c r="Q22" s="360">
        <f>SUM(G22:P22)</f>
        <v>0</v>
      </c>
      <c r="R22" s="398">
        <f>Q22*E22</f>
        <v>0</v>
      </c>
      <c r="S22" s="399">
        <v>0</v>
      </c>
      <c r="T22" s="400">
        <f>Q22*F22</f>
        <v>0</v>
      </c>
    </row>
    <row r="23" ht="15" customHeight="1">
      <c r="A23" s="348"/>
      <c r="B23" s="421"/>
      <c r="C23" t="s" s="393">
        <v>244</v>
      </c>
      <c r="D23" t="s" s="80">
        <v>245</v>
      </c>
      <c r="E23" s="18">
        <v>1</v>
      </c>
      <c r="F23" s="422"/>
      <c r="G23" s="83"/>
      <c r="H23" s="84"/>
      <c r="I23" s="86"/>
      <c r="J23" s="88"/>
      <c r="K23" s="396"/>
      <c r="L23" s="91"/>
      <c r="M23" s="93"/>
      <c r="N23" s="397"/>
      <c r="O23" s="87"/>
      <c r="P23" s="96"/>
      <c r="Q23" s="360">
        <f>SUM(G23:P23)</f>
        <v>0</v>
      </c>
      <c r="R23" s="398">
        <f>Q23*E23</f>
        <v>0</v>
      </c>
      <c r="S23" s="399">
        <v>0</v>
      </c>
      <c r="T23" s="400">
        <f>Q23*F23</f>
        <v>0</v>
      </c>
    </row>
    <row r="24" ht="15" customHeight="1">
      <c r="A24" s="348"/>
      <c r="B24" s="421"/>
      <c r="C24" t="s" s="393">
        <v>246</v>
      </c>
      <c r="D24" t="s" s="80">
        <v>247</v>
      </c>
      <c r="E24" s="18">
        <v>1</v>
      </c>
      <c r="F24" s="422"/>
      <c r="G24" s="83"/>
      <c r="H24" s="84"/>
      <c r="I24" s="86"/>
      <c r="J24" s="88"/>
      <c r="K24" s="396"/>
      <c r="L24" s="91"/>
      <c r="M24" s="93"/>
      <c r="N24" s="397"/>
      <c r="O24" s="87"/>
      <c r="P24" s="96"/>
      <c r="Q24" s="360">
        <f>SUM(G24:P24)</f>
        <v>0</v>
      </c>
      <c r="R24" s="398">
        <f>Q24*E24</f>
        <v>0</v>
      </c>
      <c r="S24" s="399">
        <v>0</v>
      </c>
      <c r="T24" s="400">
        <f>Q24*F24</f>
        <v>0</v>
      </c>
    </row>
    <row r="25" ht="15" customHeight="1">
      <c r="A25" s="348"/>
      <c r="B25" s="421"/>
      <c r="C25" t="s" s="393">
        <v>248</v>
      </c>
      <c r="D25" t="s" s="80">
        <v>249</v>
      </c>
      <c r="E25" s="18">
        <v>1</v>
      </c>
      <c r="F25" s="422"/>
      <c r="G25" s="83"/>
      <c r="H25" s="84"/>
      <c r="I25" s="86"/>
      <c r="J25" s="88"/>
      <c r="K25" s="396"/>
      <c r="L25" s="91"/>
      <c r="M25" s="93"/>
      <c r="N25" s="397"/>
      <c r="O25" s="87"/>
      <c r="P25" s="96"/>
      <c r="Q25" s="360">
        <f>SUM(G25:P25)</f>
        <v>0</v>
      </c>
      <c r="R25" s="398">
        <f>Q25*E25</f>
        <v>0</v>
      </c>
      <c r="S25" s="399">
        <v>0</v>
      </c>
      <c r="T25" s="400">
        <f>Q25*F25</f>
        <v>0</v>
      </c>
    </row>
    <row r="26" ht="15" customHeight="1">
      <c r="A26" s="348"/>
      <c r="B26" s="421"/>
      <c r="C26" t="s" s="393">
        <v>250</v>
      </c>
      <c r="D26" t="s" s="80">
        <v>251</v>
      </c>
      <c r="E26" s="18">
        <v>5</v>
      </c>
      <c r="F26" s="422"/>
      <c r="G26" s="83"/>
      <c r="H26" s="84"/>
      <c r="I26" s="86"/>
      <c r="J26" s="88"/>
      <c r="K26" s="396"/>
      <c r="L26" s="91"/>
      <c r="M26" s="93"/>
      <c r="N26" s="397"/>
      <c r="O26" s="87"/>
      <c r="P26" s="96"/>
      <c r="Q26" s="360">
        <f>SUM(G26:P26)</f>
        <v>0</v>
      </c>
      <c r="R26" s="398">
        <f>Q26*E26</f>
        <v>0</v>
      </c>
      <c r="S26" s="399">
        <v>0</v>
      </c>
      <c r="T26" s="400">
        <f>Q26*F26</f>
        <v>0</v>
      </c>
    </row>
    <row r="27" ht="15" customHeight="1">
      <c r="A27" s="348"/>
      <c r="B27" s="421"/>
      <c r="C27" t="s" s="393">
        <v>252</v>
      </c>
      <c r="D27" t="s" s="80">
        <v>253</v>
      </c>
      <c r="E27" s="18">
        <v>1</v>
      </c>
      <c r="F27" s="422"/>
      <c r="G27" s="83"/>
      <c r="H27" s="84"/>
      <c r="I27" s="86"/>
      <c r="J27" s="88"/>
      <c r="K27" s="396"/>
      <c r="L27" s="91"/>
      <c r="M27" s="93"/>
      <c r="N27" s="397"/>
      <c r="O27" s="87"/>
      <c r="P27" s="96"/>
      <c r="Q27" s="360">
        <f>SUM(G27:P27)</f>
        <v>0</v>
      </c>
      <c r="R27" s="398">
        <f>Q27*E27</f>
        <v>0</v>
      </c>
      <c r="S27" s="399">
        <v>0</v>
      </c>
      <c r="T27" s="400">
        <f>Q27*F27</f>
        <v>0</v>
      </c>
    </row>
    <row r="28" ht="15" customHeight="1">
      <c r="A28" s="348"/>
      <c r="B28" s="421"/>
      <c r="C28" t="s" s="393">
        <v>254</v>
      </c>
      <c r="D28" t="s" s="80">
        <v>255</v>
      </c>
      <c r="E28" s="18">
        <v>1</v>
      </c>
      <c r="F28" s="422"/>
      <c r="G28" s="83"/>
      <c r="H28" s="84"/>
      <c r="I28" s="86"/>
      <c r="J28" s="88"/>
      <c r="K28" s="396"/>
      <c r="L28" s="91"/>
      <c r="M28" s="93"/>
      <c r="N28" s="397"/>
      <c r="O28" s="87"/>
      <c r="P28" s="96"/>
      <c r="Q28" s="360">
        <f>SUM(G28:P28)</f>
        <v>0</v>
      </c>
      <c r="R28" s="398">
        <f>Q28*E28</f>
        <v>0</v>
      </c>
      <c r="S28" s="399">
        <v>0</v>
      </c>
      <c r="T28" s="400">
        <f>Q28*F28</f>
        <v>0</v>
      </c>
    </row>
    <row r="29" ht="15" customHeight="1">
      <c r="A29" s="348"/>
      <c r="B29" s="421"/>
      <c r="C29" t="s" s="393">
        <v>256</v>
      </c>
      <c r="D29" t="s" s="80">
        <v>257</v>
      </c>
      <c r="E29" s="18">
        <v>1</v>
      </c>
      <c r="F29" s="422"/>
      <c r="G29" s="83"/>
      <c r="H29" s="84"/>
      <c r="I29" s="86"/>
      <c r="J29" s="88"/>
      <c r="K29" s="396"/>
      <c r="L29" s="91"/>
      <c r="M29" s="93"/>
      <c r="N29" s="397"/>
      <c r="O29" s="87"/>
      <c r="P29" s="96"/>
      <c r="Q29" s="360">
        <f>SUM(G29:P29)</f>
        <v>0</v>
      </c>
      <c r="R29" s="398">
        <f>Q29*E29</f>
        <v>0</v>
      </c>
      <c r="S29" s="399">
        <v>0</v>
      </c>
      <c r="T29" s="400">
        <f>Q29*F29</f>
        <v>0</v>
      </c>
    </row>
    <row r="30" ht="15" customHeight="1">
      <c r="A30" s="348"/>
      <c r="B30" s="421"/>
      <c r="C30" t="s" s="393">
        <v>258</v>
      </c>
      <c r="D30" t="s" s="80">
        <v>259</v>
      </c>
      <c r="E30" s="18">
        <v>1</v>
      </c>
      <c r="F30" s="422"/>
      <c r="G30" s="83"/>
      <c r="H30" s="84"/>
      <c r="I30" s="86"/>
      <c r="J30" s="88"/>
      <c r="K30" s="396"/>
      <c r="L30" s="91"/>
      <c r="M30" s="93"/>
      <c r="N30" s="397"/>
      <c r="O30" s="87"/>
      <c r="P30" s="96"/>
      <c r="Q30" s="360">
        <f>SUM(G30:P30)</f>
        <v>0</v>
      </c>
      <c r="R30" s="398">
        <f>Q30*E30</f>
        <v>0</v>
      </c>
      <c r="S30" s="399">
        <v>0</v>
      </c>
      <c r="T30" s="400">
        <f>Q30*F30</f>
        <v>0</v>
      </c>
    </row>
    <row r="31" ht="15" customHeight="1">
      <c r="A31" s="348"/>
      <c r="B31" s="421"/>
      <c r="C31" t="s" s="393">
        <v>260</v>
      </c>
      <c r="D31" t="s" s="80">
        <v>261</v>
      </c>
      <c r="E31" s="18">
        <v>1</v>
      </c>
      <c r="F31" s="422"/>
      <c r="G31" s="83"/>
      <c r="H31" s="84"/>
      <c r="I31" s="86"/>
      <c r="J31" s="88"/>
      <c r="K31" s="396"/>
      <c r="L31" s="91"/>
      <c r="M31" s="93"/>
      <c r="N31" s="397"/>
      <c r="O31" s="87"/>
      <c r="P31" s="96"/>
      <c r="Q31" s="360">
        <f>SUM(G31:P31)</f>
        <v>0</v>
      </c>
      <c r="R31" s="398">
        <f>Q31*E31</f>
        <v>0</v>
      </c>
      <c r="S31" s="399">
        <v>0</v>
      </c>
      <c r="T31" s="400">
        <f>Q31*F31</f>
        <v>0</v>
      </c>
    </row>
    <row r="32" ht="15.75" customHeight="1">
      <c r="A32" s="348"/>
      <c r="B32" s="423"/>
      <c r="C32" t="s" s="403">
        <v>262</v>
      </c>
      <c r="D32" t="s" s="102">
        <v>263</v>
      </c>
      <c r="E32" s="141">
        <v>5</v>
      </c>
      <c r="F32" s="424"/>
      <c r="G32" s="105"/>
      <c r="H32" s="106"/>
      <c r="I32" s="107"/>
      <c r="J32" s="109"/>
      <c r="K32" s="406"/>
      <c r="L32" s="112"/>
      <c r="M32" s="113"/>
      <c r="N32" s="407"/>
      <c r="O32" s="108"/>
      <c r="P32" s="116"/>
      <c r="Q32" s="408">
        <f>SUM(G32:P32)</f>
        <v>0</v>
      </c>
      <c r="R32" s="409">
        <f>Q32*E32</f>
        <v>0</v>
      </c>
      <c r="S32" s="410">
        <v>0</v>
      </c>
      <c r="T32" s="411">
        <f>Q32*F32</f>
        <v>0</v>
      </c>
    </row>
    <row r="33" ht="15" customHeight="1">
      <c r="A33" s="348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</row>
    <row r="34" ht="15" customHeight="1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</row>
    <row r="35" ht="15" customHeight="1">
      <c r="A35" s="348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</row>
    <row r="36" ht="15" customHeight="1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</row>
    <row r="37" ht="15" customHeight="1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t="s" s="426">
        <v>19</v>
      </c>
      <c r="R37" s="348"/>
      <c r="S37" s="348"/>
      <c r="T37" s="348"/>
    </row>
  </sheetData>
  <mergeCells count="18">
    <mergeCell ref="N4:N7"/>
    <mergeCell ref="Q6:R6"/>
    <mergeCell ref="B21:B32"/>
    <mergeCell ref="B8:T8"/>
    <mergeCell ref="B9:B20"/>
    <mergeCell ref="F1:T1"/>
    <mergeCell ref="O4:O7"/>
    <mergeCell ref="P4:P7"/>
    <mergeCell ref="Q4:R4"/>
    <mergeCell ref="Q5:R5"/>
    <mergeCell ref="Q3:R3"/>
    <mergeCell ref="G4:G7"/>
    <mergeCell ref="H4:H7"/>
    <mergeCell ref="I4:I7"/>
    <mergeCell ref="J4:J7"/>
    <mergeCell ref="K4:K7"/>
    <mergeCell ref="L4:L7"/>
    <mergeCell ref="M4:M7"/>
  </mergeCells>
  <pageMargins left="0.7" right="0.7" top="0.75" bottom="0.75" header="0.3" footer="0.3"/>
  <pageSetup firstPageNumber="1" fitToHeight="1" fitToWidth="1" scale="62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